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16.xml" ContentType="application/vnd.openxmlformats-officedocument.drawing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4BC5F230-990A-4A62-992D-1A9F27EE9609}" xr6:coauthVersionLast="46" xr6:coauthVersionMax="46" xr10:uidLastSave="{00000000-0000-0000-0000-000000000000}"/>
  <bookViews>
    <workbookView xWindow="-120" yWindow="-120" windowWidth="29040" windowHeight="15990" tabRatio="688" xr2:uid="{00000000-000D-0000-FFFF-FFFF00000000}"/>
  </bookViews>
  <sheets>
    <sheet name="Anteile" sheetId="4" r:id="rId1"/>
    <sheet name="Prozentsatz" sheetId="1" r:id="rId2"/>
    <sheet name="Prozentwert" sheetId="2" r:id="rId3"/>
    <sheet name="Grundwert" sheetId="3" r:id="rId4"/>
    <sheet name="Zinssatz" sheetId="12" r:id="rId5"/>
    <sheet name="Zinsen" sheetId="13" r:id="rId6"/>
    <sheet name="Kapital" sheetId="14" r:id="rId7"/>
    <sheet name="Änderungen" sheetId="5" r:id="rId8"/>
    <sheet name="Änderungen (Geld)" sheetId="15" r:id="rId9"/>
    <sheet name="Umsatzsteuer" sheetId="7" r:id="rId10"/>
    <sheet name="Tageszinsen" sheetId="6" r:id="rId11"/>
    <sheet name="Tageszinsen (Zeitraumber.)" sheetId="16" r:id="rId12"/>
    <sheet name="Exp. Wachstum" sheetId="8" r:id="rId13"/>
    <sheet name="Exp. Abnahme" sheetId="9" r:id="rId14"/>
    <sheet name="Bestandsfunktion" sheetId="10" r:id="rId15"/>
    <sheet name="Zinseszins" sheetId="11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6" l="1"/>
  <c r="F25" i="16" s="1"/>
  <c r="F23" i="16"/>
  <c r="D23" i="16"/>
  <c r="E31" i="15"/>
  <c r="E29" i="15"/>
  <c r="J21" i="15"/>
  <c r="G29" i="15" s="1"/>
  <c r="E15" i="15"/>
  <c r="E13" i="15"/>
  <c r="J5" i="15"/>
  <c r="G13" i="15" s="1"/>
  <c r="D24" i="14"/>
  <c r="B24" i="14"/>
  <c r="E18" i="14"/>
  <c r="E16" i="14"/>
  <c r="F8" i="14"/>
  <c r="G26" i="13"/>
  <c r="D26" i="13"/>
  <c r="B24" i="13"/>
  <c r="B26" i="13" s="1"/>
  <c r="I16" i="13"/>
  <c r="G16" i="13"/>
  <c r="E16" i="13"/>
  <c r="F6" i="13"/>
  <c r="F8" i="13" s="1"/>
  <c r="G26" i="12"/>
  <c r="G24" i="12"/>
  <c r="D26" i="12" s="1"/>
  <c r="D28" i="12" s="1"/>
  <c r="B24" i="12"/>
  <c r="E18" i="12"/>
  <c r="G16" i="12"/>
  <c r="I16" i="12" s="1"/>
  <c r="E16" i="12"/>
  <c r="F8" i="12"/>
  <c r="J28" i="11"/>
  <c r="L28" i="11"/>
  <c r="E29" i="11"/>
  <c r="C29" i="11"/>
  <c r="G29" i="16" l="1"/>
  <c r="H23" i="16"/>
  <c r="D25" i="16" s="1"/>
  <c r="H25" i="16" s="1"/>
  <c r="D29" i="16" s="1"/>
  <c r="B28" i="13"/>
  <c r="G16" i="14"/>
  <c r="D28" i="13"/>
  <c r="I29" i="15"/>
  <c r="G31" i="15"/>
  <c r="I31" i="15" s="1"/>
  <c r="I13" i="15"/>
  <c r="G15" i="15"/>
  <c r="I15" i="15" s="1"/>
  <c r="G23" i="15"/>
  <c r="G7" i="15"/>
  <c r="D26" i="14"/>
  <c r="D28" i="14" s="1"/>
  <c r="G24" i="14"/>
  <c r="B26" i="14" s="1"/>
  <c r="B28" i="14" s="1"/>
  <c r="B26" i="12"/>
  <c r="B28" i="12" s="1"/>
  <c r="N29" i="11"/>
  <c r="AL32" i="10" l="1"/>
  <c r="AN27" i="10"/>
  <c r="AL29" i="10"/>
  <c r="AL27" i="10"/>
  <c r="AJ12" i="10"/>
  <c r="AB32" i="10"/>
  <c r="AC26" i="10"/>
  <c r="Y12" i="10"/>
  <c r="Q32" i="10"/>
  <c r="S28" i="10"/>
  <c r="S26" i="10"/>
  <c r="R28" i="10"/>
  <c r="D32" i="10"/>
  <c r="D27" i="10"/>
  <c r="E15" i="10"/>
  <c r="I26" i="10"/>
  <c r="H27" i="10"/>
  <c r="F27" i="10"/>
  <c r="E11" i="9"/>
  <c r="I27" i="9" s="1"/>
  <c r="E9" i="9"/>
  <c r="G29" i="9"/>
  <c r="G27" i="9"/>
  <c r="G25" i="9"/>
  <c r="G23" i="9"/>
  <c r="G21" i="9"/>
  <c r="G19" i="9"/>
  <c r="E19" i="9"/>
  <c r="J18" i="9"/>
  <c r="G16" i="9"/>
  <c r="G29" i="8"/>
  <c r="G27" i="8"/>
  <c r="G25" i="8"/>
  <c r="G23" i="8"/>
  <c r="G21" i="8"/>
  <c r="J18" i="8"/>
  <c r="G19" i="8"/>
  <c r="E19" i="8"/>
  <c r="G16" i="8"/>
  <c r="E9" i="8"/>
  <c r="E11" i="8"/>
  <c r="R14" i="8" s="1"/>
  <c r="Q32" i="7"/>
  <c r="O28" i="7"/>
  <c r="S28" i="7" s="1"/>
  <c r="O32" i="7"/>
  <c r="O25" i="7"/>
  <c r="O23" i="7"/>
  <c r="F24" i="7"/>
  <c r="F32" i="7"/>
  <c r="F27" i="7"/>
  <c r="H32" i="7" s="1"/>
  <c r="H19" i="7"/>
  <c r="F19" i="7"/>
  <c r="J19" i="7"/>
  <c r="J24" i="7" s="1"/>
  <c r="G27" i="6"/>
  <c r="F23" i="6"/>
  <c r="F21" i="6"/>
  <c r="D21" i="6"/>
  <c r="J21" i="5"/>
  <c r="G29" i="5" s="1"/>
  <c r="G31" i="5" s="1"/>
  <c r="E29" i="5"/>
  <c r="E31" i="5" s="1"/>
  <c r="E13" i="5"/>
  <c r="E15" i="5" s="1"/>
  <c r="J5" i="5"/>
  <c r="G13" i="5" s="1"/>
  <c r="F23" i="4"/>
  <c r="F25" i="4"/>
  <c r="F17" i="4"/>
  <c r="F15" i="4"/>
  <c r="H17" i="4" s="1"/>
  <c r="M5" i="4"/>
  <c r="K5" i="4"/>
  <c r="I5" i="4"/>
  <c r="B24" i="3"/>
  <c r="E18" i="3"/>
  <c r="D24" i="3"/>
  <c r="G24" i="3" s="1"/>
  <c r="E16" i="3"/>
  <c r="F8" i="3"/>
  <c r="G26" i="2"/>
  <c r="G16" i="2"/>
  <c r="E16" i="2"/>
  <c r="I16" i="2"/>
  <c r="F6" i="2"/>
  <c r="B24" i="2"/>
  <c r="G26" i="1"/>
  <c r="B24" i="1"/>
  <c r="G24" i="1" s="1"/>
  <c r="D26" i="1" s="1"/>
  <c r="E18" i="1"/>
  <c r="E16" i="1"/>
  <c r="F8" i="1"/>
  <c r="S32" i="7" l="1"/>
  <c r="H24" i="7"/>
  <c r="J32" i="7"/>
  <c r="Q24" i="7"/>
  <c r="I29" i="8"/>
  <c r="F32" i="10"/>
  <c r="R14" i="9"/>
  <c r="E21" i="9"/>
  <c r="E23" i="9" s="1"/>
  <c r="E25" i="9" s="1"/>
  <c r="E27" i="9" s="1"/>
  <c r="E29" i="9" s="1"/>
  <c r="I25" i="9"/>
  <c r="I14" i="9"/>
  <c r="J16" i="9" s="1"/>
  <c r="M16" i="9" s="1"/>
  <c r="U14" i="9"/>
  <c r="I23" i="9"/>
  <c r="L14" i="9"/>
  <c r="I21" i="9"/>
  <c r="I29" i="9"/>
  <c r="O14" i="9"/>
  <c r="I19" i="9"/>
  <c r="I21" i="8"/>
  <c r="I27" i="8"/>
  <c r="E21" i="8"/>
  <c r="E23" i="8" s="1"/>
  <c r="E25" i="8" s="1"/>
  <c r="E27" i="8" s="1"/>
  <c r="E29" i="8" s="1"/>
  <c r="I19" i="8"/>
  <c r="I23" i="8"/>
  <c r="I25" i="8"/>
  <c r="U14" i="8"/>
  <c r="L14" i="8"/>
  <c r="O14" i="8"/>
  <c r="I14" i="8"/>
  <c r="J16" i="8" s="1"/>
  <c r="H21" i="6"/>
  <c r="D23" i="6" s="1"/>
  <c r="H23" i="6" s="1"/>
  <c r="D27" i="6" s="1"/>
  <c r="G7" i="5"/>
  <c r="G23" i="5"/>
  <c r="I31" i="5"/>
  <c r="I29" i="5"/>
  <c r="I13" i="5"/>
  <c r="G15" i="5"/>
  <c r="I15" i="5" s="1"/>
  <c r="H15" i="4"/>
  <c r="L15" i="4"/>
  <c r="M6" i="4"/>
  <c r="M7" i="4" s="1"/>
  <c r="K6" i="4"/>
  <c r="I6" i="4"/>
  <c r="I7" i="4" s="1"/>
  <c r="I8" i="4" s="1"/>
  <c r="I9" i="4" s="1"/>
  <c r="G16" i="3"/>
  <c r="B26" i="3"/>
  <c r="B28" i="3" s="1"/>
  <c r="D28" i="1"/>
  <c r="F8" i="2"/>
  <c r="D26" i="2"/>
  <c r="D28" i="2" s="1"/>
  <c r="G16" i="1"/>
  <c r="I16" i="1" s="1"/>
  <c r="B26" i="1"/>
  <c r="B28" i="1" s="1"/>
  <c r="P16" i="9" l="1"/>
  <c r="S16" i="9" s="1"/>
  <c r="V16" i="9" s="1"/>
  <c r="M16" i="8"/>
  <c r="P16" i="8" s="1"/>
  <c r="S16" i="8" s="1"/>
  <c r="V16" i="8" s="1"/>
  <c r="O15" i="4"/>
  <c r="Q15" i="4"/>
  <c r="F27" i="4" s="1"/>
  <c r="M8" i="4"/>
  <c r="M9" i="4" s="1"/>
  <c r="M10" i="4" s="1"/>
  <c r="K7" i="4"/>
  <c r="I10" i="4"/>
  <c r="I11" i="4" s="1"/>
  <c r="I12" i="4" s="1"/>
  <c r="D26" i="3"/>
  <c r="D28" i="3" s="1"/>
  <c r="B26" i="2"/>
  <c r="B28" i="2" s="1"/>
  <c r="M11" i="4" l="1"/>
  <c r="M12" i="4" s="1"/>
  <c r="K8" i="4"/>
  <c r="K9" i="4" s="1"/>
  <c r="K10" i="4" l="1"/>
  <c r="K11" i="4" s="1"/>
  <c r="K12" i="4" s="1"/>
</calcChain>
</file>

<file path=xl/sharedStrings.xml><?xml version="1.0" encoding="utf-8"?>
<sst xmlns="http://schemas.openxmlformats.org/spreadsheetml/2006/main" count="667" uniqueCount="217">
  <si>
    <t>=</t>
  </si>
  <si>
    <t>Prozentwert</t>
  </si>
  <si>
    <t xml:space="preserve"> G = </t>
  </si>
  <si>
    <t xml:space="preserve"> P = </t>
  </si>
  <si>
    <t xml:space="preserve"> p% = </t>
  </si>
  <si>
    <t xml:space="preserve">G - P = </t>
  </si>
  <si>
    <t>Geg.:</t>
  </si>
  <si>
    <t>Ges.:</t>
  </si>
  <si>
    <t xml:space="preserve"> p%  </t>
  </si>
  <si>
    <t>Ansatz:</t>
  </si>
  <si>
    <t>p% =</t>
  </si>
  <si>
    <t>G</t>
  </si>
  <si>
    <t xml:space="preserve"> G</t>
  </si>
  <si>
    <t>----</t>
  </si>
  <si>
    <t>Rechnung:</t>
  </si>
  <si>
    <t>Berechnung des Prozentsatzes (mit Formel)</t>
  </si>
  <si>
    <t>Berechnung des Prozentsatzes (mit Dreisatz)</t>
  </si>
  <si>
    <t>≙</t>
  </si>
  <si>
    <t xml:space="preserve"> :</t>
  </si>
  <si>
    <t>∙</t>
  </si>
  <si>
    <t>|</t>
  </si>
  <si>
    <t>-------</t>
  </si>
  <si>
    <t>----------</t>
  </si>
  <si>
    <t>Berechnung des Prozentwertes (mit Formel)</t>
  </si>
  <si>
    <t>Berechnung des Prozentwertes (mit Dreisatz)</t>
  </si>
  <si>
    <t>G ∙ p%</t>
  </si>
  <si>
    <t xml:space="preserve">∙ </t>
  </si>
  <si>
    <t>Berechnung des Grundwertes (mit Formel)</t>
  </si>
  <si>
    <t>Berechnung des Grundwertes (mit Dreisatz)</t>
  </si>
  <si>
    <t>G =</t>
  </si>
  <si>
    <t xml:space="preserve"> p%</t>
  </si>
  <si>
    <t>------------</t>
  </si>
  <si>
    <t>von</t>
  </si>
  <si>
    <t>-----------</t>
  </si>
  <si>
    <t>≅</t>
  </si>
  <si>
    <r>
      <rPr>
        <u/>
        <sz val="12"/>
        <color theme="1"/>
        <rFont val="Calibri"/>
        <family val="2"/>
        <scheme val="minor"/>
      </rPr>
      <t>Hinweis:</t>
    </r>
    <r>
      <rPr>
        <sz val="12"/>
        <color theme="1"/>
        <rFont val="Calibri"/>
        <family val="2"/>
        <scheme val="minor"/>
      </rPr>
      <t xml:space="preserve"> Das "%"- Zeichen ist mit der Division durch 100 gleichzusetzen.</t>
    </r>
  </si>
  <si>
    <t xml:space="preserve">Der Anteil beträgt p% = </t>
  </si>
  <si>
    <r>
      <t xml:space="preserve">Der </t>
    </r>
    <r>
      <rPr>
        <b/>
        <sz val="12"/>
        <color theme="1"/>
        <rFont val="Calibri"/>
        <family val="2"/>
        <scheme val="minor"/>
      </rPr>
      <t>Grundwert</t>
    </r>
    <r>
      <rPr>
        <sz val="12"/>
        <color theme="1"/>
        <rFont val="Calibri"/>
        <family val="2"/>
        <scheme val="minor"/>
      </rPr>
      <t xml:space="preserve"> beträgt G =  </t>
    </r>
  </si>
  <si>
    <r>
      <t xml:space="preserve">Der </t>
    </r>
    <r>
      <rPr>
        <b/>
        <sz val="12"/>
        <color theme="1"/>
        <rFont val="Calibri"/>
        <family val="2"/>
        <scheme val="minor"/>
      </rPr>
      <t>Prozent</t>
    </r>
    <r>
      <rPr>
        <b/>
        <i/>
        <sz val="12"/>
        <color theme="1"/>
        <rFont val="Calibri"/>
        <family val="2"/>
        <scheme val="minor"/>
      </rPr>
      <t>satz</t>
    </r>
    <r>
      <rPr>
        <sz val="12"/>
        <color theme="1"/>
        <rFont val="Calibri"/>
        <family val="2"/>
        <scheme val="minor"/>
      </rPr>
      <t xml:space="preserve"> beträgt p% ≅</t>
    </r>
  </si>
  <si>
    <t>Es ergibt sich die Formel:</t>
  </si>
  <si>
    <t>p%</t>
  </si>
  <si>
    <t>Diese kann durch Multiplikation mit G überführt werden in:</t>
  </si>
  <si>
    <t xml:space="preserve">p% ∙ G </t>
  </si>
  <si>
    <t>Durch Division durch p% erhält man:</t>
  </si>
  <si>
    <t>Hinweis: Das "%"-Zeichen kann durch Multiplikation mit 100 aufgehoben werden:</t>
  </si>
  <si>
    <t>⇔</t>
  </si>
  <si>
    <t>p</t>
  </si>
  <si>
    <t xml:space="preserve">Anteile in Prozent </t>
  </si>
  <si>
    <t xml:space="preserve">Ges.: </t>
  </si>
  <si>
    <r>
      <t xml:space="preserve">( bzw. eine Erhöhung </t>
    </r>
    <r>
      <rPr>
        <i/>
        <sz val="12"/>
        <color theme="1"/>
        <rFont val="Calibri"/>
        <family val="2"/>
        <scheme val="minor"/>
      </rPr>
      <t>auf</t>
    </r>
  </si>
  <si>
    <t>)</t>
  </si>
  <si>
    <t>Ansatz 1:</t>
  </si>
  <si>
    <t>( 1 + p% )</t>
  </si>
  <si>
    <r>
      <t xml:space="preserve">Erhöhung </t>
    </r>
    <r>
      <rPr>
        <i/>
        <sz val="12"/>
        <color theme="1"/>
        <rFont val="Calibri"/>
        <family val="2"/>
        <scheme val="minor"/>
      </rPr>
      <t>um</t>
    </r>
    <r>
      <rPr>
        <sz val="12"/>
        <color theme="1"/>
        <rFont val="Calibri"/>
        <family val="2"/>
        <scheme val="minor"/>
      </rPr>
      <t xml:space="preserve"> p% =    </t>
    </r>
  </si>
  <si>
    <t>Prozentuale Erhöhung</t>
  </si>
  <si>
    <t>Prozentuale Abnahme</t>
  </si>
  <si>
    <t>( 1 - p% )</t>
  </si>
  <si>
    <r>
      <t xml:space="preserve">Abnahme </t>
    </r>
    <r>
      <rPr>
        <i/>
        <sz val="12"/>
        <color theme="1"/>
        <rFont val="Calibri"/>
        <family val="2"/>
        <scheme val="minor"/>
      </rPr>
      <t>um</t>
    </r>
    <r>
      <rPr>
        <sz val="12"/>
        <color theme="1"/>
        <rFont val="Calibri"/>
        <family val="2"/>
        <scheme val="minor"/>
      </rPr>
      <t xml:space="preserve"> p% =    </t>
    </r>
  </si>
  <si>
    <r>
      <t xml:space="preserve">( bzw. eine Abnahme </t>
    </r>
    <r>
      <rPr>
        <i/>
        <sz val="12"/>
        <color theme="1"/>
        <rFont val="Calibri"/>
        <family val="2"/>
        <scheme val="minor"/>
      </rPr>
      <t>auf</t>
    </r>
  </si>
  <si>
    <t>Grundwert:</t>
  </si>
  <si>
    <t>Prozentwert:</t>
  </si>
  <si>
    <t>Prozentsatz:</t>
  </si>
  <si>
    <t>Grundwert:   G =</t>
  </si>
  <si>
    <t>Wachstumsfaktor:   q =</t>
  </si>
  <si>
    <t>Abnahmefaktor:    q =</t>
  </si>
  <si>
    <t>Z =</t>
  </si>
  <si>
    <t>Laufzeit (in Tagen) t =</t>
  </si>
  <si>
    <t>Antwort:</t>
  </si>
  <si>
    <t>Es sind</t>
  </si>
  <si>
    <t>Zinsen in</t>
  </si>
  <si>
    <t>Tagen angefallen.</t>
  </si>
  <si>
    <t>Umsatzsteuersatz</t>
  </si>
  <si>
    <t>Umsatzsteuer</t>
  </si>
  <si>
    <t>Umsatzsteuersatz =</t>
  </si>
  <si>
    <t>Nettobetrag =</t>
  </si>
  <si>
    <t>Umsatzsteuer =</t>
  </si>
  <si>
    <t>( Prozentsatz: )</t>
  </si>
  <si>
    <t>( Grundwert: )</t>
  </si>
  <si>
    <t>(Prozentwert: )</t>
  </si>
  <si>
    <t>Bruttobetrag</t>
  </si>
  <si>
    <t xml:space="preserve">Bruttobetrag = </t>
  </si>
  <si>
    <t>Nettobetrag ∙ ( 1 + Umsatzsteuersatz)</t>
  </si>
  <si>
    <t xml:space="preserve"> (als Erhöhung auf</t>
  </si>
  <si>
    <t>oder</t>
  </si>
  <si>
    <t>Bruttobetrag =</t>
  </si>
  <si>
    <t xml:space="preserve">Umsatzsteuer </t>
  </si>
  <si>
    <t xml:space="preserve">Bruttobetrag </t>
  </si>
  <si>
    <t>Nettobetrag</t>
  </si>
  <si>
    <t>Ansatz 2:</t>
  </si>
  <si>
    <t xml:space="preserve"> + Umsatzsteuer</t>
  </si>
  <si>
    <t>+</t>
  </si>
  <si>
    <t>( 1 + Umsatzsteuersatz)</t>
  </si>
  <si>
    <t>---------------</t>
  </si>
  <si>
    <t>--------------------</t>
  </si>
  <si>
    <t>---------------------------------</t>
  </si>
  <si>
    <r>
      <t xml:space="preserve">Bruttobetrag berechnen (brutto: zusammengesetzt - </t>
    </r>
    <r>
      <rPr>
        <i/>
        <sz val="12"/>
        <color theme="1"/>
        <rFont val="Calibri"/>
        <family val="2"/>
        <scheme val="minor"/>
      </rPr>
      <t>enthält</t>
    </r>
    <r>
      <rPr>
        <sz val="12"/>
        <color theme="1"/>
        <rFont val="Calibri"/>
        <family val="2"/>
        <scheme val="minor"/>
      </rPr>
      <t xml:space="preserve"> Umsatzsteuer)</t>
    </r>
  </si>
  <si>
    <r>
      <t xml:space="preserve">Nettobetrag berechnen (netto: verbleibend - </t>
    </r>
    <r>
      <rPr>
        <i/>
        <sz val="12"/>
        <color theme="1"/>
        <rFont val="Calibri"/>
        <family val="2"/>
        <scheme val="minor"/>
      </rPr>
      <t>ohne</t>
    </r>
    <r>
      <rPr>
        <sz val="12"/>
        <color theme="1"/>
        <rFont val="Calibri"/>
        <family val="2"/>
        <scheme val="minor"/>
      </rPr>
      <t xml:space="preserve"> Umsatzsteuer)</t>
    </r>
  </si>
  <si>
    <t>Wachstumsfaktor</t>
  </si>
  <si>
    <t>Anfangsbestand</t>
  </si>
  <si>
    <t>(Grundwert G: )</t>
  </si>
  <si>
    <t>Erhöhung um</t>
  </si>
  <si>
    <t>Erhöhung auf</t>
  </si>
  <si>
    <t>1 + p% =</t>
  </si>
  <si>
    <t>(Prozentsatz: )</t>
  </si>
  <si>
    <t>Bei mehrmaliger Erhöhung ergibt sich folgender Verlauf:</t>
  </si>
  <si>
    <t>Hieraus ergibt sich</t>
  </si>
  <si>
    <t>Exponentielles Wachstum - Fortlaufende Erhöhung um p%</t>
  </si>
  <si>
    <t>Allgemein</t>
  </si>
  <si>
    <t>(prozentuale Wachstumsrate)</t>
  </si>
  <si>
    <t>Exponentielle Abnahme - Fortlaufende Verringerung um p%</t>
  </si>
  <si>
    <t>Abnahme um</t>
  </si>
  <si>
    <t>Abnahme auf</t>
  </si>
  <si>
    <t>1 - p% =</t>
  </si>
  <si>
    <t>Abnahmefaktor</t>
  </si>
  <si>
    <t>(prozentuale Abnahmerate)</t>
  </si>
  <si>
    <t>B(0) =</t>
  </si>
  <si>
    <t>B(t)</t>
  </si>
  <si>
    <t>t</t>
  </si>
  <si>
    <t>B(0)</t>
  </si>
  <si>
    <t xml:space="preserve">q = </t>
  </si>
  <si>
    <t>q</t>
  </si>
  <si>
    <t xml:space="preserve">q= </t>
  </si>
  <si>
    <t>Bestand zum Zeitpunkt t</t>
  </si>
  <si>
    <t xml:space="preserve">B(0) : </t>
  </si>
  <si>
    <t>Anfangsbestand ( zum Zeitpunkt t = 0 )</t>
  </si>
  <si>
    <t xml:space="preserve">q : </t>
  </si>
  <si>
    <t>Wachstums- bzw. Abnahmefaktor</t>
  </si>
  <si>
    <t>Zeitpunkt</t>
  </si>
  <si>
    <t xml:space="preserve">t : </t>
  </si>
  <si>
    <t xml:space="preserve">B(t) : </t>
  </si>
  <si>
    <t>1. Fall</t>
  </si>
  <si>
    <t xml:space="preserve">B(t) = </t>
  </si>
  <si>
    <t xml:space="preserve">B(0) = </t>
  </si>
  <si>
    <t xml:space="preserve">t = </t>
  </si>
  <si>
    <t>2. Fall</t>
  </si>
  <si>
    <t>log</t>
  </si>
  <si>
    <t>------</t>
  </si>
  <si>
    <t>3. Fall</t>
  </si>
  <si>
    <t>4. Fall</t>
  </si>
  <si>
    <t>B(</t>
  </si>
  <si>
    <t>)   =</t>
  </si>
  <si>
    <t xml:space="preserve">) = </t>
  </si>
  <si>
    <t>--------------</t>
  </si>
  <si>
    <t>Zinseszinsformel</t>
  </si>
  <si>
    <t>Man betrachte die Bestandsfunktion:</t>
  </si>
  <si>
    <t>(1 + p%)</t>
  </si>
  <si>
    <t>1 +</t>
  </si>
  <si>
    <t xml:space="preserve"> t</t>
  </si>
  <si>
    <t>K(t)</t>
  </si>
  <si>
    <t>K(0)</t>
  </si>
  <si>
    <t>Anfangskapital</t>
  </si>
  <si>
    <t>p :</t>
  </si>
  <si>
    <t>Zinsfuß</t>
  </si>
  <si>
    <t>Kapital nach t Jahren</t>
  </si>
  <si>
    <t xml:space="preserve"> (bzw. t Zeiträumen)</t>
  </si>
  <si>
    <t>Zinssatz</t>
  </si>
  <si>
    <t>Beispiel:</t>
  </si>
  <si>
    <t>Hieraus ergibt sich die Zinseszinsformel:</t>
  </si>
  <si>
    <t xml:space="preserve">Anfangskapital: </t>
  </si>
  <si>
    <t>Zinsatz:</t>
  </si>
  <si>
    <t>K(0) =</t>
  </si>
  <si>
    <t>Zeitraum:</t>
  </si>
  <si>
    <t>t =</t>
  </si>
  <si>
    <t>)  =</t>
  </si>
  <si>
    <t>-------------</t>
  </si>
  <si>
    <t>K (</t>
  </si>
  <si>
    <t xml:space="preserve">K(0) : </t>
  </si>
  <si>
    <t>K(t) :</t>
  </si>
  <si>
    <t>p% :</t>
  </si>
  <si>
    <t>Berechnungen mit der Bestandsfunktion</t>
  </si>
  <si>
    <r>
      <t xml:space="preserve">Der </t>
    </r>
    <r>
      <rPr>
        <b/>
        <sz val="12"/>
        <color theme="1"/>
        <rFont val="Calibri"/>
        <family val="2"/>
        <scheme val="minor"/>
      </rPr>
      <t>Prozent</t>
    </r>
    <r>
      <rPr>
        <b/>
        <i/>
        <sz val="12"/>
        <color theme="1"/>
        <rFont val="Calibri"/>
        <family val="2"/>
        <scheme val="minor"/>
      </rPr>
      <t>wert</t>
    </r>
    <r>
      <rPr>
        <sz val="12"/>
        <color theme="1"/>
        <rFont val="Calibri"/>
        <family val="2"/>
        <scheme val="minor"/>
      </rPr>
      <t xml:space="preserve"> beträgt  W = </t>
    </r>
  </si>
  <si>
    <t>W</t>
  </si>
  <si>
    <t>W ∙ 100</t>
  </si>
  <si>
    <t xml:space="preserve"> W = </t>
  </si>
  <si>
    <t xml:space="preserve"> W</t>
  </si>
  <si>
    <t>W =</t>
  </si>
  <si>
    <t>Prozentwert:   W</t>
  </si>
  <si>
    <t xml:space="preserve">W = </t>
  </si>
  <si>
    <t xml:space="preserve">bzw.      W = </t>
  </si>
  <si>
    <t>Prozentwert:    W</t>
  </si>
  <si>
    <t>Berechnung des Zinsssatzes (mit Formel)</t>
  </si>
  <si>
    <t>Kapital:</t>
  </si>
  <si>
    <t xml:space="preserve"> K = </t>
  </si>
  <si>
    <t>Zinsen:</t>
  </si>
  <si>
    <t xml:space="preserve"> Z = </t>
  </si>
  <si>
    <t>Zinssatz:</t>
  </si>
  <si>
    <t xml:space="preserve"> Z</t>
  </si>
  <si>
    <t xml:space="preserve"> K</t>
  </si>
  <si>
    <t>Berechnung des Zinssatzes (mit Dreisatz)</t>
  </si>
  <si>
    <t>Berechnung der Zinsen (mit Formel)</t>
  </si>
  <si>
    <t>Z</t>
  </si>
  <si>
    <t>K ∙ p%</t>
  </si>
  <si>
    <t>Berechnung der Zinsen (mit Dreisatz)</t>
  </si>
  <si>
    <t>Berechnung des Kapitals (mit Formel)</t>
  </si>
  <si>
    <t>K</t>
  </si>
  <si>
    <t>K =</t>
  </si>
  <si>
    <r>
      <t>K</t>
    </r>
    <r>
      <rPr>
        <vertAlign val="subscript"/>
        <sz val="12"/>
        <color theme="1"/>
        <rFont val="Calibri"/>
        <family val="2"/>
        <scheme val="minor"/>
      </rPr>
      <t>1</t>
    </r>
  </si>
  <si>
    <t>Zinsfaktor:   q =</t>
  </si>
  <si>
    <t>Kapital/Kredit:</t>
  </si>
  <si>
    <r>
      <t>Startkapital:   K(0)</t>
    </r>
    <r>
      <rPr>
        <sz val="12"/>
        <color theme="1"/>
        <rFont val="Calibri"/>
        <family val="2"/>
        <scheme val="minor"/>
      </rPr>
      <t xml:space="preserve"> = </t>
    </r>
  </si>
  <si>
    <t>Guthaben:   K(1)</t>
  </si>
  <si>
    <t xml:space="preserve">K(1) = </t>
  </si>
  <si>
    <t xml:space="preserve">bzw.        K(1) = </t>
  </si>
  <si>
    <r>
      <t>Startkapital:   K(0)</t>
    </r>
    <r>
      <rPr>
        <sz val="12"/>
        <color theme="1"/>
        <rFont val="Calibri"/>
        <family val="2"/>
        <scheme val="minor"/>
      </rPr>
      <t xml:space="preserve"> =</t>
    </r>
  </si>
  <si>
    <t>( 1 Jahr entspricht 365 Tagen)</t>
  </si>
  <si>
    <t>Tageszinsen</t>
  </si>
  <si>
    <r>
      <t>Z</t>
    </r>
    <r>
      <rPr>
        <vertAlign val="subscript"/>
        <sz val="12"/>
        <color theme="1"/>
        <rFont val="Calibri"/>
        <family val="2"/>
        <scheme val="minor"/>
      </rPr>
      <t>Jahr</t>
    </r>
    <r>
      <rPr>
        <sz val="12"/>
        <color theme="1"/>
        <rFont val="Calibri"/>
        <family val="2"/>
        <scheme val="minor"/>
      </rPr>
      <t xml:space="preserve"> = K ∙ p%</t>
    </r>
  </si>
  <si>
    <r>
      <t>Z</t>
    </r>
    <r>
      <rPr>
        <vertAlign val="subscript"/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 </t>
    </r>
    <r>
      <rPr>
        <vertAlign val="subscript"/>
        <sz val="12"/>
        <color theme="1"/>
        <rFont val="Calibri"/>
        <family val="2"/>
        <scheme val="minor"/>
      </rPr>
      <t>Tage</t>
    </r>
    <r>
      <rPr>
        <sz val="12"/>
        <color theme="1"/>
        <rFont val="Calibri"/>
        <family val="2"/>
        <scheme val="minor"/>
      </rPr>
      <t xml:space="preserve"> = Z</t>
    </r>
    <r>
      <rPr>
        <vertAlign val="subscript"/>
        <sz val="12"/>
        <color theme="1"/>
        <rFont val="Calibri"/>
        <family val="2"/>
        <scheme val="minor"/>
      </rPr>
      <t>Jahr</t>
    </r>
    <r>
      <rPr>
        <sz val="12"/>
        <color theme="1"/>
        <rFont val="Calibri"/>
        <family val="2"/>
        <scheme val="minor"/>
      </rPr>
      <t xml:space="preserve"> ∙ t / 365</t>
    </r>
  </si>
  <si>
    <r>
      <t>Z</t>
    </r>
    <r>
      <rPr>
        <vertAlign val="subscript"/>
        <sz val="12"/>
        <color theme="1"/>
        <rFont val="Calibri"/>
        <family val="2"/>
        <scheme val="minor"/>
      </rPr>
      <t>Jahr</t>
    </r>
    <r>
      <rPr>
        <sz val="12"/>
        <color theme="1"/>
        <rFont val="Calibri"/>
        <family val="2"/>
        <scheme val="minor"/>
      </rPr>
      <t xml:space="preserve"> =</t>
    </r>
  </si>
  <si>
    <t>Kapital K =</t>
  </si>
  <si>
    <t>Zinssatz p% =</t>
  </si>
  <si>
    <r>
      <t>Z</t>
    </r>
    <r>
      <rPr>
        <vertAlign val="subscript"/>
        <sz val="12"/>
        <color theme="1"/>
        <rFont val="Calibri"/>
        <family val="2"/>
        <scheme val="minor"/>
      </rPr>
      <t>t Tage</t>
    </r>
    <r>
      <rPr>
        <sz val="12"/>
        <color theme="1"/>
        <rFont val="Calibri"/>
        <family val="2"/>
        <scheme val="minor"/>
      </rPr>
      <t xml:space="preserve">   (Zinsen für eine Laufzeit von t Tagen)</t>
    </r>
  </si>
  <si>
    <r>
      <t>Z</t>
    </r>
    <r>
      <rPr>
        <vertAlign val="subscript"/>
        <sz val="12"/>
        <color theme="1"/>
        <rFont val="Calibri"/>
        <family val="2"/>
        <scheme val="minor"/>
      </rPr>
      <t>t Tage</t>
    </r>
    <r>
      <rPr>
        <sz val="12"/>
        <color theme="1"/>
        <rFont val="Calibri"/>
        <family val="2"/>
        <scheme val="minor"/>
      </rPr>
      <t xml:space="preserve"> = Z</t>
    </r>
    <r>
      <rPr>
        <vertAlign val="subscript"/>
        <sz val="12"/>
        <color theme="1"/>
        <rFont val="Calibri"/>
        <family val="2"/>
        <scheme val="minor"/>
      </rPr>
      <t>Jahr</t>
    </r>
    <r>
      <rPr>
        <sz val="12"/>
        <color theme="1"/>
        <rFont val="Calibri"/>
        <family val="2"/>
        <scheme val="minor"/>
      </rPr>
      <t xml:space="preserve"> ∙ t / 365 =</t>
    </r>
  </si>
  <si>
    <r>
      <t xml:space="preserve"> Z</t>
    </r>
    <r>
      <rPr>
        <vertAlign val="subscript"/>
        <sz val="12"/>
        <color theme="1"/>
        <rFont val="Calibri"/>
        <family val="2"/>
        <scheme val="minor"/>
      </rPr>
      <t>Jahr</t>
    </r>
    <r>
      <rPr>
        <sz val="12"/>
        <color theme="1"/>
        <rFont val="Calibri"/>
        <family val="2"/>
        <scheme val="minor"/>
      </rPr>
      <t xml:space="preserve">    (Jahreszinsen)</t>
    </r>
  </si>
  <si>
    <t>Tageszinsen (mit Zeitraumberechnung)</t>
  </si>
  <si>
    <t>Beginn des Zeitraums:</t>
  </si>
  <si>
    <t>Ende des Zeitraum: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</si>
</sst>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%"/>
    <numFmt numFmtId="166" formatCode="0.0000"/>
    <numFmt numFmtId="167" formatCode="_-* #,##0.00\ [$€-407]_-;\-* #,##0.00\ [$€-407]_-;_-* &quot;-&quot;??\ [$€-407]_-;_-@_-"/>
    <numFmt numFmtId="168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vertAlign val="subscript"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1" applyFont="1"/>
    <xf numFmtId="0" fontId="3" fillId="0" borderId="0" xfId="0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164" fontId="2" fillId="0" borderId="0" xfId="1" applyFont="1" applyAlignment="1">
      <alignment horizontal="center"/>
    </xf>
    <xf numFmtId="0" fontId="2" fillId="0" borderId="0" xfId="0" quotePrefix="1" applyFont="1" applyAlignment="1">
      <alignment horizontal="center" vertical="center"/>
    </xf>
    <xf numFmtId="9" fontId="2" fillId="0" borderId="0" xfId="3" applyFont="1" applyAlignment="1">
      <alignment horizontal="center"/>
    </xf>
    <xf numFmtId="0" fontId="2" fillId="0" borderId="0" xfId="0" quotePrefix="1" applyFont="1"/>
    <xf numFmtId="10" fontId="2" fillId="0" borderId="0" xfId="3" applyNumberFormat="1" applyFont="1" applyAlignment="1">
      <alignment horizontal="center"/>
    </xf>
    <xf numFmtId="10" fontId="2" fillId="0" borderId="0" xfId="3" applyNumberFormat="1" applyFont="1"/>
    <xf numFmtId="165" fontId="2" fillId="0" borderId="0" xfId="3" applyNumberFormat="1" applyFont="1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0" fontId="2" fillId="5" borderId="0" xfId="3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2" borderId="0" xfId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9" fontId="2" fillId="6" borderId="0" xfId="3" applyFont="1" applyFill="1" applyAlignment="1">
      <alignment horizontal="center"/>
    </xf>
    <xf numFmtId="164" fontId="2" fillId="3" borderId="0" xfId="1" applyFont="1" applyFill="1" applyAlignment="1">
      <alignment horizontal="center"/>
    </xf>
    <xf numFmtId="10" fontId="2" fillId="5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3" fillId="0" borderId="0" xfId="0" applyFont="1" applyAlignment="1">
      <alignment horizontal="left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/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10" fontId="2" fillId="0" borderId="0" xfId="0" applyNumberFormat="1" applyFont="1"/>
    <xf numFmtId="164" fontId="2" fillId="5" borderId="0" xfId="1" applyFont="1" applyFill="1"/>
    <xf numFmtId="2" fontId="2" fillId="5" borderId="0" xfId="0" applyNumberFormat="1" applyFont="1" applyFill="1" applyAlignment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10" fontId="2" fillId="0" borderId="0" xfId="3" applyNumberFormat="1" applyFont="1" applyAlignment="1" applyProtection="1">
      <alignment horizontal="center"/>
      <protection locked="0"/>
    </xf>
    <xf numFmtId="167" fontId="2" fillId="0" borderId="0" xfId="0" applyNumberFormat="1" applyFont="1"/>
    <xf numFmtId="0" fontId="2" fillId="0" borderId="0" xfId="0" applyFont="1" applyAlignment="1"/>
    <xf numFmtId="167" fontId="2" fillId="0" borderId="0" xfId="0" applyNumberFormat="1" applyFont="1" applyAlignment="1">
      <alignment horizontal="right"/>
    </xf>
    <xf numFmtId="10" fontId="2" fillId="0" borderId="0" xfId="3" applyNumberFormat="1" applyFont="1" applyProtection="1">
      <protection locked="0"/>
    </xf>
    <xf numFmtId="167" fontId="2" fillId="2" borderId="0" xfId="0" applyNumberFormat="1" applyFont="1" applyFill="1" applyProtection="1">
      <protection locked="0"/>
    </xf>
    <xf numFmtId="167" fontId="2" fillId="2" borderId="0" xfId="0" applyNumberFormat="1" applyFont="1" applyFill="1"/>
    <xf numFmtId="167" fontId="2" fillId="3" borderId="0" xfId="0" applyNumberFormat="1" applyFont="1" applyFill="1"/>
    <xf numFmtId="10" fontId="2" fillId="5" borderId="0" xfId="3" applyNumberFormat="1" applyFont="1" applyFill="1" applyAlignment="1" applyProtection="1">
      <alignment horizontal="center"/>
      <protection locked="0"/>
    </xf>
    <xf numFmtId="44" fontId="2" fillId="0" borderId="0" xfId="2" applyFont="1"/>
    <xf numFmtId="44" fontId="2" fillId="0" borderId="0" xfId="0" applyNumberFormat="1" applyFont="1"/>
    <xf numFmtId="9" fontId="2" fillId="0" borderId="0" xfId="0" applyNumberFormat="1" applyFont="1"/>
    <xf numFmtId="44" fontId="2" fillId="3" borderId="0" xfId="0" applyNumberFormat="1" applyFont="1" applyFill="1"/>
    <xf numFmtId="9" fontId="2" fillId="0" borderId="0" xfId="0" applyNumberFormat="1" applyFont="1" applyAlignment="1">
      <alignment horizontal="center"/>
    </xf>
    <xf numFmtId="44" fontId="2" fillId="4" borderId="0" xfId="0" applyNumberFormat="1" applyFont="1" applyFill="1"/>
    <xf numFmtId="164" fontId="2" fillId="4" borderId="0" xfId="1" applyFont="1" applyFill="1"/>
    <xf numFmtId="44" fontId="2" fillId="4" borderId="0" xfId="2" applyFont="1" applyFill="1"/>
    <xf numFmtId="0" fontId="2" fillId="4" borderId="0" xfId="0" applyFont="1" applyFill="1" applyAlignment="1"/>
    <xf numFmtId="0" fontId="2" fillId="0" borderId="2" xfId="0" applyFont="1" applyBorder="1"/>
    <xf numFmtId="44" fontId="2" fillId="2" borderId="0" xfId="2" applyFont="1" applyFill="1" applyProtection="1">
      <protection locked="0"/>
    </xf>
    <xf numFmtId="44" fontId="2" fillId="0" borderId="0" xfId="2" applyFont="1" applyFill="1" applyProtection="1">
      <protection locked="0"/>
    </xf>
    <xf numFmtId="44" fontId="2" fillId="2" borderId="0" xfId="0" applyNumberFormat="1" applyFont="1" applyFill="1"/>
    <xf numFmtId="9" fontId="2" fillId="5" borderId="0" xfId="3" applyFont="1" applyFill="1" applyProtection="1">
      <protection locked="0"/>
    </xf>
    <xf numFmtId="44" fontId="2" fillId="0" borderId="0" xfId="0" applyNumberFormat="1" applyFont="1" applyAlignment="1">
      <alignment horizontal="centerContinuous"/>
    </xf>
    <xf numFmtId="0" fontId="2" fillId="5" borderId="0" xfId="1" applyNumberFormat="1" applyFont="1" applyFill="1" applyAlignment="1">
      <alignment horizontal="right"/>
    </xf>
    <xf numFmtId="0" fontId="2" fillId="0" borderId="0" xfId="0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3" borderId="0" xfId="1" applyNumberFormat="1" applyFont="1" applyFill="1" applyAlignment="1">
      <alignment horizontal="center"/>
    </xf>
    <xf numFmtId="10" fontId="2" fillId="5" borderId="0" xfId="3" applyNumberFormat="1" applyFont="1" applyFill="1"/>
    <xf numFmtId="0" fontId="2" fillId="2" borderId="0" xfId="1" applyNumberFormat="1" applyFont="1" applyFill="1" applyAlignment="1">
      <alignment horizontal="center"/>
    </xf>
    <xf numFmtId="0" fontId="2" fillId="5" borderId="0" xfId="0" applyFont="1" applyFill="1"/>
    <xf numFmtId="0" fontId="2" fillId="5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2" fillId="2" borderId="0" xfId="1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0" fontId="2" fillId="6" borderId="0" xfId="0" applyFont="1" applyFill="1"/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right"/>
    </xf>
    <xf numFmtId="0" fontId="2" fillId="6" borderId="0" xfId="0" quotePrefix="1" applyFont="1" applyFill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6" fillId="0" borderId="0" xfId="0" applyFont="1"/>
    <xf numFmtId="2" fontId="2" fillId="6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left" vertical="top"/>
    </xf>
    <xf numFmtId="0" fontId="2" fillId="7" borderId="0" xfId="0" applyFont="1" applyFill="1" applyAlignment="1">
      <alignment horizontal="right"/>
    </xf>
    <xf numFmtId="0" fontId="2" fillId="7" borderId="0" xfId="0" applyFont="1" applyFill="1" applyAlignment="1">
      <alignment horizontal="center"/>
    </xf>
    <xf numFmtId="0" fontId="2" fillId="7" borderId="0" xfId="0" applyFont="1" applyFill="1"/>
    <xf numFmtId="0" fontId="2" fillId="7" borderId="0" xfId="0" quotePrefix="1" applyFont="1" applyFill="1" applyAlignment="1">
      <alignment horizontal="center"/>
    </xf>
    <xf numFmtId="0" fontId="2" fillId="7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 applyAlignment="1">
      <alignment horizontal="center"/>
    </xf>
    <xf numFmtId="168" fontId="2" fillId="7" borderId="0" xfId="0" quotePrefix="1" applyNumberFormat="1" applyFont="1" applyFill="1" applyAlignment="1"/>
    <xf numFmtId="10" fontId="2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2" fillId="3" borderId="0" xfId="2" applyFont="1" applyFill="1" applyAlignment="1">
      <alignment horizontal="center"/>
    </xf>
    <xf numFmtId="44" fontId="2" fillId="2" borderId="0" xfId="2" applyFont="1" applyFill="1" applyAlignment="1">
      <alignment horizontal="center"/>
    </xf>
    <xf numFmtId="44" fontId="2" fillId="2" borderId="0" xfId="2" applyFont="1" applyFill="1" applyAlignment="1" applyProtection="1">
      <alignment horizontal="center"/>
      <protection locked="0"/>
    </xf>
    <xf numFmtId="44" fontId="2" fillId="0" borderId="0" xfId="2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0" fontId="2" fillId="5" borderId="0" xfId="0" applyNumberFormat="1" applyFont="1" applyFill="1" applyAlignment="1">
      <alignment horizontal="center"/>
    </xf>
    <xf numFmtId="10" fontId="2" fillId="5" borderId="0" xfId="3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2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0" fontId="2" fillId="5" borderId="0" xfId="3" applyNumberFormat="1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2" fontId="2" fillId="2" borderId="0" xfId="0" applyNumberFormat="1" applyFont="1" applyFill="1" applyAlignment="1" applyProtection="1">
      <alignment horizontal="center"/>
      <protection locked="0"/>
    </xf>
    <xf numFmtId="2" fontId="2" fillId="3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0" fontId="2" fillId="5" borderId="0" xfId="3" applyNumberFormat="1" applyFont="1" applyFill="1" applyAlignment="1" applyProtection="1">
      <alignment horizontal="center"/>
      <protection locked="0"/>
    </xf>
    <xf numFmtId="2" fontId="2" fillId="3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0" fontId="2" fillId="5" borderId="0" xfId="0" applyNumberFormat="1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2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44" fontId="2" fillId="2" borderId="0" xfId="2" applyFont="1" applyFill="1" applyAlignment="1" applyProtection="1">
      <alignment horizontal="center"/>
      <protection locked="0"/>
    </xf>
    <xf numFmtId="44" fontId="2" fillId="3" borderId="0" xfId="2" applyFont="1" applyFill="1" applyAlignment="1" applyProtection="1">
      <alignment horizontal="center"/>
      <protection locked="0"/>
    </xf>
    <xf numFmtId="44" fontId="2" fillId="3" borderId="0" xfId="2" applyFont="1" applyFill="1" applyAlignment="1">
      <alignment horizontal="center" vertical="center"/>
    </xf>
    <xf numFmtId="44" fontId="2" fillId="2" borderId="0" xfId="2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7" fontId="2" fillId="3" borderId="0" xfId="0" applyNumberFormat="1" applyFont="1" applyFill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0" quotePrefix="1" applyFont="1" applyFill="1" applyAlignment="1">
      <alignment horizontal="center"/>
    </xf>
    <xf numFmtId="166" fontId="2" fillId="7" borderId="0" xfId="0" applyNumberFormat="1" applyFont="1" applyFill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8" fillId="6" borderId="0" xfId="0" applyFont="1" applyFill="1" applyAlignment="1">
      <alignment horizontal="left" vertical="top"/>
    </xf>
    <xf numFmtId="2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 applyAlignment="1">
      <alignment horizontal="center"/>
    </xf>
    <xf numFmtId="0" fontId="8" fillId="4" borderId="0" xfId="0" applyFont="1" applyFill="1" applyAlignment="1">
      <alignment horizontal="left" vertical="top"/>
    </xf>
    <xf numFmtId="44" fontId="2" fillId="7" borderId="0" xfId="2" applyFont="1" applyFill="1" applyAlignment="1">
      <alignment horizontal="center"/>
    </xf>
    <xf numFmtId="0" fontId="2" fillId="7" borderId="0" xfId="0" quotePrefix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44" fontId="2" fillId="0" borderId="0" xfId="2" applyFont="1" applyAlignment="1" applyProtection="1">
      <alignment horizontal="center"/>
      <protection locked="0"/>
    </xf>
    <xf numFmtId="0" fontId="2" fillId="7" borderId="0" xfId="1" quotePrefix="1" applyNumberFormat="1" applyFont="1" applyFill="1" applyAlignment="1">
      <alignment horizontal="center"/>
    </xf>
    <xf numFmtId="0" fontId="2" fillId="7" borderId="0" xfId="0" applyFont="1" applyFill="1" applyAlignment="1">
      <alignment horizontal="left"/>
    </xf>
    <xf numFmtId="168" fontId="2" fillId="0" borderId="0" xfId="3" applyNumberFormat="1" applyFont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30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65-49D5-A284-24D1AE7BCD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Prozentsatz!$F$7</c:f>
              <c:numCache>
                <c:formatCode>0.00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5-49D5-A284-24D1AE7BCD82}"/>
            </c:ext>
          </c:extLst>
        </c:ser>
        <c:ser>
          <c:idx val="1"/>
          <c:order val="1"/>
          <c:spPr>
            <a:solidFill>
              <a:schemeClr val="bg1">
                <a:lumMod val="95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val>
            <c:numRef>
              <c:f>Prozentsatz!$F$8</c:f>
              <c:numCache>
                <c:formatCode>General</c:formatCode>
                <c:ptCount val="1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65-49D5-A284-24D1AE7BC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0499631"/>
        <c:axId val="567405519"/>
      </c:barChart>
      <c:valAx>
        <c:axId val="5674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0499631"/>
        <c:crosses val="autoZero"/>
        <c:crossBetween val="between"/>
      </c:valAx>
      <c:catAx>
        <c:axId val="1150499631"/>
        <c:scaling>
          <c:orientation val="minMax"/>
        </c:scaling>
        <c:delete val="1"/>
        <c:axPos val="b"/>
        <c:majorTickMark val="out"/>
        <c:minorTickMark val="none"/>
        <c:tickLblPos val="nextTo"/>
        <c:crossAx val="5674055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990F751-5B52-45EE-848C-49D852B953B7}" type="CELLRANGE">
                      <a:rPr lang="en-US"/>
                      <a:pPr>
                        <a:defRPr sz="1100"/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211-4639-BB5B-11A00408C9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Prozentwert!$F$6</c:f>
              <c:numCache>
                <c:formatCode>General</c:formatCode>
                <c:ptCount val="1"/>
                <c:pt idx="0">
                  <c:v>177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Prozentwert!$F$5</c15:f>
                <c15:dlblRangeCache>
                  <c:ptCount val="1"/>
                  <c:pt idx="0">
                    <c:v>60,00%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211-4639-BB5B-11A00408C9C4}"/>
            </c:ext>
          </c:extLst>
        </c:ser>
        <c:ser>
          <c:idx val="1"/>
          <c:order val="1"/>
          <c:spPr>
            <a:solidFill>
              <a:schemeClr val="bg1">
                <a:lumMod val="95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val>
            <c:numRef>
              <c:f>Prozentwert!$F$8</c:f>
              <c:numCache>
                <c:formatCode>General</c:formatCode>
                <c:ptCount val="1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1-4639-BB5B-11A00408C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0499631"/>
        <c:axId val="567405519"/>
      </c:barChart>
      <c:valAx>
        <c:axId val="5674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0499631"/>
        <c:crosses val="autoZero"/>
        <c:crossBetween val="between"/>
      </c:valAx>
      <c:catAx>
        <c:axId val="1150499631"/>
        <c:scaling>
          <c:orientation val="minMax"/>
        </c:scaling>
        <c:delete val="1"/>
        <c:axPos val="b"/>
        <c:majorTickMark val="out"/>
        <c:minorTickMark val="none"/>
        <c:tickLblPos val="nextTo"/>
        <c:crossAx val="5674055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gradFill>
              <a:gsLst>
                <a:gs pos="27000">
                  <a:schemeClr val="accent6">
                    <a:lumMod val="20000"/>
                    <a:lumOff val="80000"/>
                  </a:schemeClr>
                </a:gs>
                <a:gs pos="100000">
                  <a:schemeClr val="accent4">
                    <a:lumMod val="20000"/>
                    <a:lumOff val="80000"/>
                  </a:schemeClr>
                </a:gs>
              </a:gsLst>
              <a:lin ang="5400000" scaled="1"/>
            </a:gradFill>
            <a:ln w="127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27000">
                    <a:schemeClr val="accent6">
                      <a:lumMod val="20000"/>
                      <a:lumOff val="80000"/>
                    </a:schemeClr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977-4A65-BBD0-7A4944E0E06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31D1975-CD20-41D6-8C31-4E6F07104196}" type="CELLRANGE">
                      <a:rPr lang="en-US" baseline="0"/>
                      <a:pPr/>
                      <a:t>[ZELLBEREICH]</a:t>
                    </a:fld>
                    <a:r>
                      <a:rPr lang="en-US" baseline="0"/>
                      <a:t> ≙ </a:t>
                    </a:r>
                    <a:fld id="{0166386A-13C5-4190-814C-AC9F2A8335B0}" type="VALUE">
                      <a:rPr lang="en-US" baseline="0"/>
                      <a:pPr/>
                      <a:t>[WERT]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 ≙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977-4A65-BBD0-7A4944E0E0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 ≙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Grundwert!$F$7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Grundwert!$F$5</c15:f>
                <c15:dlblRangeCache>
                  <c:ptCount val="1"/>
                  <c:pt idx="0">
                    <c:v>60,00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7977-4A65-BBD0-7A4944E0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0499631"/>
        <c:axId val="567405519"/>
      </c:barChart>
      <c:valAx>
        <c:axId val="56740551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0499631"/>
        <c:crosses val="autoZero"/>
        <c:crossBetween val="between"/>
      </c:valAx>
      <c:catAx>
        <c:axId val="1150499631"/>
        <c:scaling>
          <c:orientation val="minMax"/>
        </c:scaling>
        <c:delete val="1"/>
        <c:axPos val="b"/>
        <c:majorTickMark val="out"/>
        <c:minorTickMark val="none"/>
        <c:tickLblPos val="nextTo"/>
        <c:crossAx val="5674055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('Exp. Wachstum'!$J$18,'Exp. Wachstum'!$J$20,'Exp. Wachstum'!$J$22,'Exp. Wachstum'!$J$24,'Exp. Wachstum'!$J$26,'Exp. Wachstum'!$J$28)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('Exp. Wachstum'!$E$19,'Exp. Wachstum'!$E$21,'Exp. Wachstum'!$E$23,'Exp. Wachstum'!$E$25,'Exp. Wachstum'!$E$27,'Exp. Wachstum'!$E$29)</c:f>
              <c:numCache>
                <c:formatCode>General</c:formatCode>
                <c:ptCount val="6"/>
                <c:pt idx="0">
                  <c:v>100</c:v>
                </c:pt>
                <c:pt idx="1">
                  <c:v>150</c:v>
                </c:pt>
                <c:pt idx="2">
                  <c:v>225</c:v>
                </c:pt>
                <c:pt idx="3">
                  <c:v>337.5</c:v>
                </c:pt>
                <c:pt idx="4">
                  <c:v>506.25</c:v>
                </c:pt>
                <c:pt idx="5">
                  <c:v>759.375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5A-48BE-AEC5-CA5BE5AA2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243407"/>
        <c:axId val="1199063823"/>
      </c:scatterChart>
      <c:valAx>
        <c:axId val="1259243407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63823"/>
        <c:crosses val="autoZero"/>
        <c:crossBetween val="midCat"/>
      </c:valAx>
      <c:valAx>
        <c:axId val="119906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92434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('Exp. Abnahme'!$J$18,'Exp. Abnahme'!$J$20,'Exp. Abnahme'!$J$22,'Exp. Abnahme'!$J$24,'Exp. Abnahme'!$J$26,'Exp. Abnahme'!$J$28)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('Exp. Abnahme'!$E$19,'Exp. Abnahme'!$E$21,'Exp. Abnahme'!$E$23,'Exp. Abnahme'!$E$25,'Exp. Abnahme'!$E$27,'Exp. Abnahme'!$E$29)</c:f>
              <c:numCache>
                <c:formatCode>General</c:formatCode>
                <c:ptCount val="6"/>
                <c:pt idx="0">
                  <c:v>100</c:v>
                </c:pt>
                <c:pt idx="1">
                  <c:v>50</c:v>
                </c:pt>
                <c:pt idx="2">
                  <c:v>25</c:v>
                </c:pt>
                <c:pt idx="3">
                  <c:v>12.5</c:v>
                </c:pt>
                <c:pt idx="4">
                  <c:v>6.25</c:v>
                </c:pt>
                <c:pt idx="5">
                  <c:v>3.125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86-42BD-A29A-24B1425CE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243407"/>
        <c:axId val="1199063823"/>
      </c:scatterChart>
      <c:valAx>
        <c:axId val="1259243407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63823"/>
        <c:crosses val="autoZero"/>
        <c:crossBetween val="midCat"/>
      </c:valAx>
      <c:valAx>
        <c:axId val="119906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9243407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N$2" lockText="1" noThreeD="1"/>
</file>

<file path=xl/ctrlProps/ctrlProp10.xml><?xml version="1.0" encoding="utf-8"?>
<formControlPr xmlns="http://schemas.microsoft.com/office/spreadsheetml/2009/9/main" objectType="CheckBox" fmlaLink="$J$2" lockText="1" noThreeD="1"/>
</file>

<file path=xl/ctrlProps/ctrlProp11.xml><?xml version="1.0" encoding="utf-8"?>
<formControlPr xmlns="http://schemas.microsoft.com/office/spreadsheetml/2009/9/main" objectType="CheckBox" fmlaLink="$J$2" lockText="1" noThreeD="1"/>
</file>

<file path=xl/ctrlProps/ctrlProp12.xml><?xml version="1.0" encoding="utf-8"?>
<formControlPr xmlns="http://schemas.microsoft.com/office/spreadsheetml/2009/9/main" objectType="CheckBox" fmlaLink="$T$5" lockText="1" noThreeD="1"/>
</file>

<file path=xl/ctrlProps/ctrlProp13.xml><?xml version="1.0" encoding="utf-8"?>
<formControlPr xmlns="http://schemas.microsoft.com/office/spreadsheetml/2009/9/main" objectType="CheckBox" fmlaLink="$E$9" lockText="1" noThreeD="1"/>
</file>

<file path=xl/ctrlProps/ctrlProp14.xml><?xml version="1.0" encoding="utf-8"?>
<formControlPr xmlns="http://schemas.microsoft.com/office/spreadsheetml/2009/9/main" objectType="CheckBox" fmlaLink="$Q$9" lockText="1" noThreeD="1"/>
</file>

<file path=xl/ctrlProps/ctrlProp15.xml><?xml version="1.0" encoding="utf-8"?>
<formControlPr xmlns="http://schemas.microsoft.com/office/spreadsheetml/2009/9/main" objectType="CheckBox" fmlaLink="$X$10" lockText="1" noThreeD="1"/>
</file>

<file path=xl/ctrlProps/ctrlProp16.xml><?xml version="1.0" encoding="utf-8"?>
<formControlPr xmlns="http://schemas.microsoft.com/office/spreadsheetml/2009/9/main" objectType="CheckBox" fmlaLink="$AK$9" lockText="1" noThreeD="1"/>
</file>

<file path=xl/ctrlProps/ctrlProp17.xml><?xml version="1.0" encoding="utf-8"?>
<formControlPr xmlns="http://schemas.microsoft.com/office/spreadsheetml/2009/9/main" objectType="CheckBox" fmlaLink="$R$22" lockText="1" noThreeD="1"/>
</file>

<file path=xl/ctrlProps/ctrlProp2.xml><?xml version="1.0" encoding="utf-8"?>
<formControlPr xmlns="http://schemas.microsoft.com/office/spreadsheetml/2009/9/main" objectType="CheckBox" fmlaLink="$N$2" lockText="1" noThreeD="1"/>
</file>

<file path=xl/ctrlProps/ctrlProp3.xml><?xml version="1.0" encoding="utf-8"?>
<formControlPr xmlns="http://schemas.microsoft.com/office/spreadsheetml/2009/9/main" objectType="CheckBox" fmlaLink="$N$2" lockText="1" noThreeD="1"/>
</file>

<file path=xl/ctrlProps/ctrlProp4.xml><?xml version="1.0" encoding="utf-8"?>
<formControlPr xmlns="http://schemas.microsoft.com/office/spreadsheetml/2009/9/main" objectType="CheckBox" fmlaLink="$N$2" lockText="1" noThreeD="1"/>
</file>

<file path=xl/ctrlProps/ctrlProp5.xml><?xml version="1.0" encoding="utf-8"?>
<formControlPr xmlns="http://schemas.microsoft.com/office/spreadsheetml/2009/9/main" objectType="CheckBox" fmlaLink="$N$2" lockText="1" noThreeD="1"/>
</file>

<file path=xl/ctrlProps/ctrlProp6.xml><?xml version="1.0" encoding="utf-8"?>
<formControlPr xmlns="http://schemas.microsoft.com/office/spreadsheetml/2009/9/main" objectType="CheckBox" fmlaLink="$N$2" lockText="1" noThreeD="1"/>
</file>

<file path=xl/ctrlProps/ctrlProp7.xml><?xml version="1.0" encoding="utf-8"?>
<formControlPr xmlns="http://schemas.microsoft.com/office/spreadsheetml/2009/9/main" objectType="CheckBox" fmlaLink="$K$2" lockText="1" noThreeD="1"/>
</file>

<file path=xl/ctrlProps/ctrlProp8.xml><?xml version="1.0" encoding="utf-8"?>
<formControlPr xmlns="http://schemas.microsoft.com/office/spreadsheetml/2009/9/main" objectType="CheckBox" fmlaLink="$K$2" lockText="1" noThreeD="1"/>
</file>

<file path=xl/ctrlProps/ctrlProp9.xml><?xml version="1.0" encoding="utf-8"?>
<formControlPr xmlns="http://schemas.microsoft.com/office/spreadsheetml/2009/9/main" objectType="CheckBox" fmlaLink="$K$3" lockText="1" noThreeD="1"/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643620</xdr:colOff>
      <xdr:row>1</xdr:row>
      <xdr:rowOff>9525</xdr:rowOff>
    </xdr:from>
    <xdr:to>
      <xdr:col>17</xdr:col>
      <xdr:colOff>862695</xdr:colOff>
      <xdr:row>26</xdr:row>
      <xdr:rowOff>190500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61870" y="207963"/>
          <a:ext cx="219075" cy="5078412"/>
        </a:xfrm>
        <a:prstGeom prst="rightBrace">
          <a:avLst>
            <a:gd name="adj1" fmla="val 8333"/>
            <a:gd name="adj2" fmla="val 57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</xdr:row>
          <xdr:rowOff>0</xdr:rowOff>
        </xdr:from>
        <xdr:to>
          <xdr:col>5</xdr:col>
          <xdr:colOff>114300</xdr:colOff>
          <xdr:row>2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9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</xdr:row>
          <xdr:rowOff>19050</xdr:rowOff>
        </xdr:from>
        <xdr:to>
          <xdr:col>8</xdr:col>
          <xdr:colOff>685800</xdr:colOff>
          <xdr:row>3</xdr:row>
          <xdr:rowOff>1681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A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</xdr:row>
          <xdr:rowOff>19050</xdr:rowOff>
        </xdr:from>
        <xdr:to>
          <xdr:col>8</xdr:col>
          <xdr:colOff>685800</xdr:colOff>
          <xdr:row>3</xdr:row>
          <xdr:rowOff>18490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A69E31B8-65C6-4EC8-A42B-5B4E10F0E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431872</xdr:colOff>
      <xdr:row>14</xdr:row>
      <xdr:rowOff>38814</xdr:rowOff>
    </xdr:from>
    <xdr:to>
      <xdr:col>9</xdr:col>
      <xdr:colOff>257109</xdr:colOff>
      <xdr:row>22</xdr:row>
      <xdr:rowOff>11041</xdr:rowOff>
    </xdr:to>
    <xdr:sp macro="" textlink="">
      <xdr:nvSpPr>
        <xdr:cNvPr id="2" name="Bo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 rot="18313357">
          <a:off x="5306614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384246</xdr:colOff>
      <xdr:row>14</xdr:row>
      <xdr:rowOff>38814</xdr:rowOff>
    </xdr:from>
    <xdr:to>
      <xdr:col>12</xdr:col>
      <xdr:colOff>257108</xdr:colOff>
      <xdr:row>22</xdr:row>
      <xdr:rowOff>11041</xdr:rowOff>
    </xdr:to>
    <xdr:sp macro="" textlink="">
      <xdr:nvSpPr>
        <xdr:cNvPr id="9" name="Bogen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 rot="18313357">
          <a:off x="6887763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374721</xdr:colOff>
      <xdr:row>14</xdr:row>
      <xdr:rowOff>38814</xdr:rowOff>
    </xdr:from>
    <xdr:to>
      <xdr:col>15</xdr:col>
      <xdr:colOff>247583</xdr:colOff>
      <xdr:row>22</xdr:row>
      <xdr:rowOff>11041</xdr:rowOff>
    </xdr:to>
    <xdr:sp macro="" textlink="">
      <xdr:nvSpPr>
        <xdr:cNvPr id="10" name="Bogen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 rot="18313357">
          <a:off x="8459388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393771</xdr:colOff>
      <xdr:row>14</xdr:row>
      <xdr:rowOff>38814</xdr:rowOff>
    </xdr:from>
    <xdr:to>
      <xdr:col>18</xdr:col>
      <xdr:colOff>266633</xdr:colOff>
      <xdr:row>22</xdr:row>
      <xdr:rowOff>11041</xdr:rowOff>
    </xdr:to>
    <xdr:sp macro="" textlink="">
      <xdr:nvSpPr>
        <xdr:cNvPr id="11" name="Bogen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 rot="18313357">
          <a:off x="10059588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384246</xdr:colOff>
      <xdr:row>14</xdr:row>
      <xdr:rowOff>38814</xdr:rowOff>
    </xdr:from>
    <xdr:to>
      <xdr:col>21</xdr:col>
      <xdr:colOff>257108</xdr:colOff>
      <xdr:row>22</xdr:row>
      <xdr:rowOff>11041</xdr:rowOff>
    </xdr:to>
    <xdr:sp macro="" textlink="">
      <xdr:nvSpPr>
        <xdr:cNvPr id="12" name="Bogen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 rot="18313357">
          <a:off x="11631213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461962</xdr:colOff>
      <xdr:row>18</xdr:row>
      <xdr:rowOff>4762</xdr:rowOff>
    </xdr:from>
    <xdr:to>
      <xdr:col>20</xdr:col>
      <xdr:colOff>290512</xdr:colOff>
      <xdr:row>31</xdr:row>
      <xdr:rowOff>147637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431872</xdr:colOff>
      <xdr:row>14</xdr:row>
      <xdr:rowOff>38814</xdr:rowOff>
    </xdr:from>
    <xdr:to>
      <xdr:col>9</xdr:col>
      <xdr:colOff>257109</xdr:colOff>
      <xdr:row>22</xdr:row>
      <xdr:rowOff>11041</xdr:rowOff>
    </xdr:to>
    <xdr:sp macro="" textlink="">
      <xdr:nvSpPr>
        <xdr:cNvPr id="2" name="Bo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 rot="18313357">
          <a:off x="5306614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384246</xdr:colOff>
      <xdr:row>14</xdr:row>
      <xdr:rowOff>38814</xdr:rowOff>
    </xdr:from>
    <xdr:to>
      <xdr:col>12</xdr:col>
      <xdr:colOff>257108</xdr:colOff>
      <xdr:row>22</xdr:row>
      <xdr:rowOff>11041</xdr:rowOff>
    </xdr:to>
    <xdr:sp macro="" textlink="">
      <xdr:nvSpPr>
        <xdr:cNvPr id="3" name="Bo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 rot="18313357">
          <a:off x="6887763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374721</xdr:colOff>
      <xdr:row>14</xdr:row>
      <xdr:rowOff>38814</xdr:rowOff>
    </xdr:from>
    <xdr:to>
      <xdr:col>15</xdr:col>
      <xdr:colOff>247583</xdr:colOff>
      <xdr:row>22</xdr:row>
      <xdr:rowOff>11041</xdr:rowOff>
    </xdr:to>
    <xdr:sp macro="" textlink="">
      <xdr:nvSpPr>
        <xdr:cNvPr id="4" name="Bo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rot="18313357">
          <a:off x="8459388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393771</xdr:colOff>
      <xdr:row>14</xdr:row>
      <xdr:rowOff>38814</xdr:rowOff>
    </xdr:from>
    <xdr:to>
      <xdr:col>18</xdr:col>
      <xdr:colOff>266633</xdr:colOff>
      <xdr:row>22</xdr:row>
      <xdr:rowOff>11041</xdr:rowOff>
    </xdr:to>
    <xdr:sp macro="" textlink="">
      <xdr:nvSpPr>
        <xdr:cNvPr id="5" name="Bo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 rot="18313357">
          <a:off x="10059588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384246</xdr:colOff>
      <xdr:row>14</xdr:row>
      <xdr:rowOff>38814</xdr:rowOff>
    </xdr:from>
    <xdr:to>
      <xdr:col>21</xdr:col>
      <xdr:colOff>257108</xdr:colOff>
      <xdr:row>22</xdr:row>
      <xdr:rowOff>11041</xdr:rowOff>
    </xdr:to>
    <xdr:sp macro="" textlink="">
      <xdr:nvSpPr>
        <xdr:cNvPr id="6" name="Bogen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 rot="18313357">
          <a:off x="11631213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461962</xdr:colOff>
      <xdr:row>18</xdr:row>
      <xdr:rowOff>4762</xdr:rowOff>
    </xdr:from>
    <xdr:to>
      <xdr:col>20</xdr:col>
      <xdr:colOff>290512</xdr:colOff>
      <xdr:row>31</xdr:row>
      <xdr:rowOff>147637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20</xdr:row>
      <xdr:rowOff>9526</xdr:rowOff>
    </xdr:from>
    <xdr:to>
      <xdr:col>19</xdr:col>
      <xdr:colOff>95250</xdr:colOff>
      <xdr:row>24</xdr:row>
      <xdr:rowOff>1</xdr:rowOff>
    </xdr:to>
    <xdr:sp macro="" textlink="">
      <xdr:nvSpPr>
        <xdr:cNvPr id="2" name="Runde Klammer links/rechts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334125" y="4210051"/>
          <a:ext cx="419100" cy="5905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37</xdr:col>
      <xdr:colOff>114300</xdr:colOff>
      <xdr:row>20</xdr:row>
      <xdr:rowOff>9526</xdr:rowOff>
    </xdr:from>
    <xdr:to>
      <xdr:col>38</xdr:col>
      <xdr:colOff>190500</xdr:colOff>
      <xdr:row>24</xdr:row>
      <xdr:rowOff>1</xdr:rowOff>
    </xdr:to>
    <xdr:sp macro="" textlink="">
      <xdr:nvSpPr>
        <xdr:cNvPr id="5" name="Runde Klammer links/rechts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3087350" y="4210051"/>
          <a:ext cx="419100" cy="695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219075</xdr:colOff>
      <xdr:row>25</xdr:row>
      <xdr:rowOff>9526</xdr:rowOff>
    </xdr:from>
    <xdr:to>
      <xdr:col>19</xdr:col>
      <xdr:colOff>95250</xdr:colOff>
      <xdr:row>29</xdr:row>
      <xdr:rowOff>1</xdr:rowOff>
    </xdr:to>
    <xdr:sp macro="" textlink="">
      <xdr:nvSpPr>
        <xdr:cNvPr id="6" name="Runde Klammer links/rechts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7000875" y="4010026"/>
          <a:ext cx="419100" cy="695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37</xdr:col>
      <xdr:colOff>114300</xdr:colOff>
      <xdr:row>26</xdr:row>
      <xdr:rowOff>9526</xdr:rowOff>
    </xdr:from>
    <xdr:to>
      <xdr:col>38</xdr:col>
      <xdr:colOff>190500</xdr:colOff>
      <xdr:row>30</xdr:row>
      <xdr:rowOff>1</xdr:rowOff>
    </xdr:to>
    <xdr:sp macro="" textlink="">
      <xdr:nvSpPr>
        <xdr:cNvPr id="7" name="Runde Klammer links/rechts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14182725" y="4010026"/>
          <a:ext cx="419100" cy="695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2</xdr:row>
          <xdr:rowOff>171450</xdr:rowOff>
        </xdr:from>
        <xdr:to>
          <xdr:col>25</xdr:col>
          <xdr:colOff>209550</xdr:colOff>
          <xdr:row>3</xdr:row>
          <xdr:rowOff>190500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D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8</xdr:row>
          <xdr:rowOff>0</xdr:rowOff>
        </xdr:from>
        <xdr:to>
          <xdr:col>3</xdr:col>
          <xdr:colOff>247650</xdr:colOff>
          <xdr:row>9</xdr:row>
          <xdr:rowOff>19050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D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8</xdr:row>
          <xdr:rowOff>0</xdr:rowOff>
        </xdr:from>
        <xdr:to>
          <xdr:col>15</xdr:col>
          <xdr:colOff>142875</xdr:colOff>
          <xdr:row>9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D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466725</xdr:colOff>
          <xdr:row>8</xdr:row>
          <xdr:rowOff>0</xdr:rowOff>
        </xdr:from>
        <xdr:to>
          <xdr:col>26</xdr:col>
          <xdr:colOff>133350</xdr:colOff>
          <xdr:row>9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D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476250</xdr:colOff>
          <xdr:row>7</xdr:row>
          <xdr:rowOff>190500</xdr:rowOff>
        </xdr:from>
        <xdr:to>
          <xdr:col>35</xdr:col>
          <xdr:colOff>390525</xdr:colOff>
          <xdr:row>9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D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5</xdr:row>
      <xdr:rowOff>38100</xdr:rowOff>
    </xdr:from>
    <xdr:to>
      <xdr:col>16</xdr:col>
      <xdr:colOff>647700</xdr:colOff>
      <xdr:row>7</xdr:row>
      <xdr:rowOff>190500</xdr:rowOff>
    </xdr:to>
    <xdr:sp macro="" textlink="">
      <xdr:nvSpPr>
        <xdr:cNvPr id="2" name="Runde Klammer links/rechts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24500" y="990600"/>
          <a:ext cx="885825" cy="552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257175</xdr:colOff>
      <xdr:row>11</xdr:row>
      <xdr:rowOff>38100</xdr:rowOff>
    </xdr:from>
    <xdr:to>
      <xdr:col>7</xdr:col>
      <xdr:colOff>28575</xdr:colOff>
      <xdr:row>13</xdr:row>
      <xdr:rowOff>190500</xdr:rowOff>
    </xdr:to>
    <xdr:sp macro="" textlink="">
      <xdr:nvSpPr>
        <xdr:cNvPr id="3" name="Runde Klammer links/rechts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2057400" y="2162175"/>
          <a:ext cx="609600" cy="552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257175</xdr:colOff>
      <xdr:row>16</xdr:row>
      <xdr:rowOff>38100</xdr:rowOff>
    </xdr:from>
    <xdr:to>
      <xdr:col>7</xdr:col>
      <xdr:colOff>28575</xdr:colOff>
      <xdr:row>18</xdr:row>
      <xdr:rowOff>190500</xdr:rowOff>
    </xdr:to>
    <xdr:sp macro="" textlink="">
      <xdr:nvSpPr>
        <xdr:cNvPr id="4" name="Runde Klammer links/rechts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057400" y="2162175"/>
          <a:ext cx="685800" cy="552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0</xdr:colOff>
      <xdr:row>27</xdr:row>
      <xdr:rowOff>38100</xdr:rowOff>
    </xdr:from>
    <xdr:to>
      <xdr:col>10</xdr:col>
      <xdr:colOff>638175</xdr:colOff>
      <xdr:row>29</xdr:row>
      <xdr:rowOff>190500</xdr:rowOff>
    </xdr:to>
    <xdr:sp macro="" textlink="">
      <xdr:nvSpPr>
        <xdr:cNvPr id="5" name="Runde Klammer links/rechts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2990850" y="5305425"/>
          <a:ext cx="1409700" cy="552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21</xdr:row>
          <xdr:rowOff>19050</xdr:rowOff>
        </xdr:from>
        <xdr:to>
          <xdr:col>16</xdr:col>
          <xdr:colOff>104775</xdr:colOff>
          <xdr:row>22</xdr:row>
          <xdr:rowOff>38100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500062</xdr:colOff>
      <xdr:row>3</xdr:row>
      <xdr:rowOff>190501</xdr:rowOff>
    </xdr:from>
    <xdr:to>
      <xdr:col>15</xdr:col>
      <xdr:colOff>333375</xdr:colOff>
      <xdr:row>14</xdr:row>
      <xdr:rowOff>161926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12</xdr:col>
          <xdr:colOff>38100</xdr:colOff>
          <xdr:row>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4</xdr:row>
      <xdr:rowOff>1</xdr:rowOff>
    </xdr:from>
    <xdr:to>
      <xdr:col>15</xdr:col>
      <xdr:colOff>276225</xdr:colOff>
      <xdr:row>14</xdr:row>
      <xdr:rowOff>161925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285750</xdr:colOff>
          <xdr:row>2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500062</xdr:colOff>
      <xdr:row>3</xdr:row>
      <xdr:rowOff>190501</xdr:rowOff>
    </xdr:from>
    <xdr:to>
      <xdr:col>15</xdr:col>
      <xdr:colOff>333375</xdr:colOff>
      <xdr:row>14</xdr:row>
      <xdr:rowOff>161926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285750</xdr:colOff>
          <xdr:row>2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285750</xdr:colOff>
          <xdr:row>2</xdr:row>
          <xdr:rowOff>57150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10</xdr:col>
          <xdr:colOff>592666</xdr:colOff>
          <xdr:row>2</xdr:row>
          <xdr:rowOff>66675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2</xdr:row>
          <xdr:rowOff>66675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6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0</xdr:row>
          <xdr:rowOff>190500</xdr:rowOff>
        </xdr:from>
        <xdr:to>
          <xdr:col>9</xdr:col>
          <xdr:colOff>228600</xdr:colOff>
          <xdr:row>2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0</xdr:row>
          <xdr:rowOff>190500</xdr:rowOff>
        </xdr:from>
        <xdr:to>
          <xdr:col>9</xdr:col>
          <xdr:colOff>228600</xdr:colOff>
          <xdr:row>1</xdr:row>
          <xdr:rowOff>142875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8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7" Type="http://schemas.openxmlformats.org/officeDocument/2006/relationships/ctrlProp" Target="../ctrlProps/ctrlProp16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5.xml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7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9352-E0EA-4296-B239-0F3D59E66D44}">
  <sheetPr codeName="Tabelle2"/>
  <dimension ref="B2:AB27"/>
  <sheetViews>
    <sheetView showGridLines="0" showRowColHeaders="0" tabSelected="1" zoomScaleNormal="100" workbookViewId="0">
      <selection activeCell="B5" sqref="B5"/>
    </sheetView>
  </sheetViews>
  <sheetFormatPr baseColWidth="10" defaultRowHeight="15.75" outlineLevelCol="1" x14ac:dyDescent="0.25"/>
  <cols>
    <col min="1" max="1" width="4.85546875" style="1" customWidth="1"/>
    <col min="2" max="2" width="4.28515625" style="3" customWidth="1"/>
    <col min="3" max="3" width="6.85546875" style="3" customWidth="1"/>
    <col min="4" max="4" width="5" style="3" customWidth="1"/>
    <col min="5" max="5" width="13.5703125" style="1" customWidth="1"/>
    <col min="6" max="6" width="5.42578125" style="1" customWidth="1"/>
    <col min="7" max="7" width="3.85546875" style="3" customWidth="1"/>
    <col min="8" max="8" width="3.7109375" style="3" customWidth="1"/>
    <col min="9" max="9" width="11.42578125" style="1" hidden="1" customWidth="1" outlineLevel="1"/>
    <col min="10" max="10" width="7.85546875" style="1" customWidth="1" collapsed="1"/>
    <col min="11" max="11" width="11.42578125" style="1" hidden="1" customWidth="1" outlineLevel="1"/>
    <col min="12" max="12" width="7.85546875" style="1" customWidth="1" collapsed="1"/>
    <col min="13" max="13" width="11.42578125" style="1" hidden="1" customWidth="1" outlineLevel="1"/>
    <col min="14" max="14" width="7.85546875" style="1" customWidth="1" collapsed="1"/>
    <col min="15" max="15" width="8.140625" style="1" customWidth="1"/>
    <col min="16" max="16" width="5.7109375" style="1" customWidth="1"/>
    <col min="17" max="17" width="9.7109375" style="1" customWidth="1"/>
    <col min="18" max="18" width="15.42578125" style="1" customWidth="1"/>
    <col min="19" max="19" width="2" style="1" customWidth="1"/>
    <col min="20" max="20" width="4.5703125" style="3" customWidth="1"/>
    <col min="21" max="21" width="3" style="3" customWidth="1"/>
    <col min="22" max="22" width="4.85546875" style="3" customWidth="1"/>
    <col min="23" max="23" width="3" style="1" customWidth="1"/>
    <col min="24" max="24" width="4.140625" style="1" customWidth="1"/>
    <col min="25" max="25" width="1.85546875" style="1" customWidth="1"/>
    <col min="26" max="26" width="4.42578125" style="1" customWidth="1"/>
    <col min="27" max="27" width="3.7109375" style="1" customWidth="1"/>
    <col min="28" max="16384" width="11.42578125" style="1"/>
  </cols>
  <sheetData>
    <row r="2" spans="2:23" x14ac:dyDescent="0.25">
      <c r="B2" s="35" t="s">
        <v>47</v>
      </c>
      <c r="T2" s="1"/>
    </row>
    <row r="3" spans="2:23" x14ac:dyDescent="0.25">
      <c r="B3" s="35"/>
      <c r="T3" s="8" t="s">
        <v>39</v>
      </c>
    </row>
    <row r="5" spans="2:23" x14ac:dyDescent="0.25">
      <c r="B5" s="36">
        <v>14</v>
      </c>
      <c r="C5" s="3" t="s">
        <v>32</v>
      </c>
      <c r="D5" s="22">
        <v>24</v>
      </c>
      <c r="I5" s="1">
        <f>IF(B5&gt;0,1,0)</f>
        <v>1</v>
      </c>
      <c r="J5" s="33"/>
      <c r="K5" s="34">
        <f>IF(B5&gt;8,1,0)</f>
        <v>1</v>
      </c>
      <c r="L5" s="33"/>
      <c r="M5" s="34">
        <f>IF(B5&gt;16,1,0)</f>
        <v>0</v>
      </c>
      <c r="N5" s="33"/>
      <c r="T5" s="40"/>
      <c r="U5" s="40"/>
      <c r="V5" s="40" t="s">
        <v>171</v>
      </c>
    </row>
    <row r="6" spans="2:23" x14ac:dyDescent="0.25">
      <c r="I6" s="1">
        <f>IF(I5&lt;B5,1,0)</f>
        <v>1</v>
      </c>
      <c r="J6" s="33"/>
      <c r="K6" s="34">
        <f>IF(K5+8&lt;B5,1,0)</f>
        <v>1</v>
      </c>
      <c r="L6" s="33"/>
      <c r="M6" s="34">
        <f>IF(M5+16&lt;B5,1,0)</f>
        <v>0</v>
      </c>
      <c r="N6" s="33"/>
      <c r="T6" s="40" t="s">
        <v>40</v>
      </c>
      <c r="U6" s="40" t="s">
        <v>0</v>
      </c>
      <c r="V6" s="41" t="s">
        <v>13</v>
      </c>
    </row>
    <row r="7" spans="2:23" x14ac:dyDescent="0.25">
      <c r="I7" s="1">
        <f>IF(SUM($I$5:I6)&lt;$B$5,1,0)</f>
        <v>1</v>
      </c>
      <c r="J7" s="33"/>
      <c r="K7" s="34">
        <f>IF(SUM($K$5:K6)+8&lt;$B$5,1,0)</f>
        <v>1</v>
      </c>
      <c r="L7" s="33"/>
      <c r="M7" s="34">
        <f>IF(SUM($M$5:M6)+16&lt;$B$5,1,0)</f>
        <v>0</v>
      </c>
      <c r="N7" s="33"/>
      <c r="T7" s="40"/>
      <c r="U7" s="40"/>
      <c r="V7" s="40" t="s">
        <v>11</v>
      </c>
    </row>
    <row r="8" spans="2:23" x14ac:dyDescent="0.25">
      <c r="I8" s="1">
        <f>IF(SUM($I$5:I7)&lt;$B$5,1,0)</f>
        <v>1</v>
      </c>
      <c r="J8" s="33"/>
      <c r="K8" s="34">
        <f>IF(SUM($K$5:K7)+8&lt;$B$5,1,0)</f>
        <v>1</v>
      </c>
      <c r="L8" s="33"/>
      <c r="M8" s="34">
        <f>IF(SUM($M$5:M7)+16&lt;$B$5,1,0)</f>
        <v>0</v>
      </c>
      <c r="N8" s="33"/>
    </row>
    <row r="9" spans="2:23" x14ac:dyDescent="0.25">
      <c r="I9" s="1">
        <f>IF(SUM($I$5:I8)&lt;$B$5,1,0)</f>
        <v>1</v>
      </c>
      <c r="J9" s="33"/>
      <c r="K9" s="34">
        <f>IF(SUM($K$5:K8)+8&lt;$B$5,1,0)</f>
        <v>1</v>
      </c>
      <c r="L9" s="33"/>
      <c r="M9" s="34">
        <f>IF(SUM($M$5:M8)+16&lt;$B$5,1,0)</f>
        <v>0</v>
      </c>
      <c r="N9" s="33"/>
      <c r="T9" s="8" t="s">
        <v>41</v>
      </c>
    </row>
    <row r="10" spans="2:23" x14ac:dyDescent="0.25">
      <c r="I10" s="1">
        <f>IF(SUM($I$5:I9)&lt;$B$5,1,0)</f>
        <v>1</v>
      </c>
      <c r="J10" s="33"/>
      <c r="K10" s="34">
        <f>IF(SUM($K$5:K9)+8&lt;$B$5,1,0)</f>
        <v>1</v>
      </c>
      <c r="L10" s="33"/>
      <c r="M10" s="34">
        <f>IF(SUM($M$5:M9)+16&lt;$B$5,1,0)</f>
        <v>0</v>
      </c>
      <c r="N10" s="33"/>
    </row>
    <row r="11" spans="2:23" x14ac:dyDescent="0.25">
      <c r="I11" s="1">
        <f>IF(SUM($I$5:I10)&lt;$B$5,1,0)</f>
        <v>1</v>
      </c>
      <c r="J11" s="33"/>
      <c r="K11" s="34">
        <f>IF(SUM($K$5:K10)+8&lt;$B$5,1,0)</f>
        <v>0</v>
      </c>
      <c r="L11" s="33"/>
      <c r="M11" s="34">
        <f>IF(SUM($M$5:M10)+16&lt;$B$5,1,0)</f>
        <v>0</v>
      </c>
      <c r="N11" s="33"/>
      <c r="T11" s="40" t="s">
        <v>171</v>
      </c>
      <c r="U11" s="40" t="s">
        <v>0</v>
      </c>
      <c r="V11" s="42" t="s">
        <v>42</v>
      </c>
      <c r="W11" s="43"/>
    </row>
    <row r="12" spans="2:23" x14ac:dyDescent="0.25">
      <c r="I12" s="1">
        <f>IF(SUM($I$5:I11)&lt;$B$5,1,0)</f>
        <v>1</v>
      </c>
      <c r="J12" s="33"/>
      <c r="K12" s="34">
        <f>IF(SUM($K$5:K11)+8&lt;$B$5,1,0)</f>
        <v>0</v>
      </c>
      <c r="L12" s="33"/>
      <c r="M12" s="34">
        <f>IF(SUM($M$5:M11)+16&lt;$B$5,1,0)</f>
        <v>0</v>
      </c>
      <c r="N12" s="33"/>
    </row>
    <row r="13" spans="2:23" x14ac:dyDescent="0.25">
      <c r="T13" s="8" t="s">
        <v>43</v>
      </c>
    </row>
    <row r="15" spans="2:23" x14ac:dyDescent="0.25">
      <c r="B15" s="128" t="s">
        <v>36</v>
      </c>
      <c r="C15" s="128"/>
      <c r="D15" s="128"/>
      <c r="E15" s="128"/>
      <c r="F15" s="21">
        <f>B5</f>
        <v>14</v>
      </c>
      <c r="H15" s="3">
        <f>F15/GCD(F15,F17)</f>
        <v>7</v>
      </c>
      <c r="J15" s="130" t="s">
        <v>34</v>
      </c>
      <c r="L15" s="131">
        <f>ROUND(F15/F17,4)</f>
        <v>0.58330000000000004</v>
      </c>
      <c r="N15" s="130" t="s">
        <v>34</v>
      </c>
      <c r="O15" s="31">
        <f>L15*100</f>
        <v>58.330000000000005</v>
      </c>
      <c r="P15" s="130" t="s">
        <v>34</v>
      </c>
      <c r="Q15" s="132">
        <f>L15</f>
        <v>0.58330000000000004</v>
      </c>
      <c r="T15" s="127" t="s">
        <v>11</v>
      </c>
      <c r="U15" s="40"/>
      <c r="V15" s="40" t="s">
        <v>171</v>
      </c>
    </row>
    <row r="16" spans="2:23" ht="10.5" customHeight="1" x14ac:dyDescent="0.25">
      <c r="B16" s="128"/>
      <c r="C16" s="128"/>
      <c r="D16" s="128"/>
      <c r="E16" s="128"/>
      <c r="F16" s="11" t="s">
        <v>21</v>
      </c>
      <c r="G16" s="11" t="s">
        <v>0</v>
      </c>
      <c r="H16" s="11" t="s">
        <v>13</v>
      </c>
      <c r="J16" s="130"/>
      <c r="L16" s="131"/>
      <c r="N16" s="130"/>
      <c r="O16" s="4" t="s">
        <v>22</v>
      </c>
      <c r="P16" s="130"/>
      <c r="Q16" s="132"/>
      <c r="T16" s="127"/>
      <c r="U16" s="40" t="s">
        <v>0</v>
      </c>
      <c r="V16" s="41" t="s">
        <v>13</v>
      </c>
    </row>
    <row r="17" spans="2:28" x14ac:dyDescent="0.25">
      <c r="B17" s="128"/>
      <c r="C17" s="128"/>
      <c r="D17" s="128"/>
      <c r="E17" s="128"/>
      <c r="F17" s="22">
        <f>D5</f>
        <v>24</v>
      </c>
      <c r="H17" s="3">
        <f>F17/GCD(F15,F17)</f>
        <v>12</v>
      </c>
      <c r="J17" s="130"/>
      <c r="L17" s="131"/>
      <c r="N17" s="130"/>
      <c r="O17" s="3">
        <v>100</v>
      </c>
      <c r="P17" s="130"/>
      <c r="Q17" s="132"/>
      <c r="T17" s="127"/>
      <c r="U17" s="40"/>
      <c r="V17" s="40" t="s">
        <v>40</v>
      </c>
    </row>
    <row r="18" spans="2:28" x14ac:dyDescent="0.25">
      <c r="B18" s="9"/>
      <c r="C18" s="9"/>
      <c r="D18" s="9"/>
      <c r="E18" s="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2:28" x14ac:dyDescent="0.25">
      <c r="B19" s="9"/>
      <c r="C19" s="9"/>
      <c r="D19" s="9"/>
      <c r="E19" s="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2:28" x14ac:dyDescent="0.25">
      <c r="B20" s="129" t="s">
        <v>35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T20" s="8" t="s">
        <v>44</v>
      </c>
    </row>
    <row r="21" spans="2:28" x14ac:dyDescent="0.25">
      <c r="B21" s="9"/>
      <c r="C21" s="9"/>
      <c r="D21" s="9"/>
      <c r="E21" s="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28" x14ac:dyDescent="0.25">
      <c r="T22" s="40"/>
      <c r="U22" s="40"/>
      <c r="V22" s="40" t="s">
        <v>171</v>
      </c>
      <c r="Z22" s="40"/>
      <c r="AA22" s="40"/>
      <c r="AB22" s="40" t="s">
        <v>172</v>
      </c>
    </row>
    <row r="23" spans="2:28" x14ac:dyDescent="0.25">
      <c r="B23" s="128" t="s">
        <v>170</v>
      </c>
      <c r="C23" s="128"/>
      <c r="D23" s="128"/>
      <c r="E23" s="128"/>
      <c r="F23" s="124">
        <f>B5</f>
        <v>14</v>
      </c>
      <c r="G23" s="124"/>
      <c r="H23" s="1"/>
      <c r="T23" s="40" t="s">
        <v>40</v>
      </c>
      <c r="U23" s="40" t="s">
        <v>0</v>
      </c>
      <c r="V23" s="41" t="s">
        <v>13</v>
      </c>
      <c r="X23" s="1" t="s">
        <v>45</v>
      </c>
      <c r="Z23" s="40" t="s">
        <v>46</v>
      </c>
      <c r="AA23" s="40" t="s">
        <v>0</v>
      </c>
      <c r="AB23" s="41" t="s">
        <v>22</v>
      </c>
    </row>
    <row r="24" spans="2:28" x14ac:dyDescent="0.25">
      <c r="B24" s="38"/>
      <c r="C24" s="38"/>
      <c r="D24" s="38"/>
      <c r="E24" s="38"/>
      <c r="H24" s="1"/>
      <c r="T24" s="40"/>
      <c r="U24" s="40"/>
      <c r="V24" s="40" t="s">
        <v>11</v>
      </c>
      <c r="Z24" s="40"/>
      <c r="AA24" s="40"/>
      <c r="AB24" s="40" t="s">
        <v>11</v>
      </c>
    </row>
    <row r="25" spans="2:28" x14ac:dyDescent="0.25">
      <c r="B25" s="128" t="s">
        <v>37</v>
      </c>
      <c r="C25" s="128"/>
      <c r="D25" s="128"/>
      <c r="E25" s="128"/>
      <c r="F25" s="123">
        <f>D5</f>
        <v>24</v>
      </c>
      <c r="G25" s="123"/>
      <c r="H25" s="1"/>
    </row>
    <row r="26" spans="2:28" x14ac:dyDescent="0.25">
      <c r="H26" s="1"/>
    </row>
    <row r="27" spans="2:28" x14ac:dyDescent="0.25">
      <c r="B27" s="126" t="s">
        <v>38</v>
      </c>
      <c r="C27" s="126"/>
      <c r="D27" s="126"/>
      <c r="E27" s="126"/>
      <c r="F27" s="125">
        <f>Q15</f>
        <v>0.58330000000000004</v>
      </c>
      <c r="G27" s="125"/>
      <c r="H27" s="1"/>
    </row>
  </sheetData>
  <sheetProtection sheet="1" objects="1" scenarios="1" selectLockedCells="1"/>
  <mergeCells count="14">
    <mergeCell ref="F25:G25"/>
    <mergeCell ref="F23:G23"/>
    <mergeCell ref="F27:G27"/>
    <mergeCell ref="B27:E27"/>
    <mergeCell ref="T15:T17"/>
    <mergeCell ref="B25:E25"/>
    <mergeCell ref="B23:E23"/>
    <mergeCell ref="B20:Q20"/>
    <mergeCell ref="B15:E17"/>
    <mergeCell ref="J15:J17"/>
    <mergeCell ref="L15:L17"/>
    <mergeCell ref="N15:N17"/>
    <mergeCell ref="P15:P17"/>
    <mergeCell ref="Q15:Q17"/>
  </mergeCells>
  <conditionalFormatting sqref="J5:J12 L5:L12 N5:N12">
    <cfRule type="expression" dxfId="29" priority="1">
      <formula>I5=1</formula>
    </cfRule>
  </conditionalFormatting>
  <dataValidations count="1">
    <dataValidation type="whole" allowBlank="1" showInputMessage="1" showErrorMessage="1" error="Bitte eine natürliche Zahl &lt; 25 eingeben." sqref="B5" xr:uid="{365B7346-F3C4-4AC4-AB1D-98BCB0EEC89B}">
      <formula1>0</formula1>
      <formula2>24</formula2>
    </dataValidation>
  </dataValidation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A3C8-7AD4-434C-9DD5-8FAB9D2D6483}">
  <sheetPr codeName="Tabelle7"/>
  <dimension ref="B2:U33"/>
  <sheetViews>
    <sheetView showGridLines="0" showRowColHeaders="0" zoomScaleNormal="100" workbookViewId="0">
      <selection activeCell="F7" sqref="F7"/>
    </sheetView>
  </sheetViews>
  <sheetFormatPr baseColWidth="10" defaultRowHeight="15.75" x14ac:dyDescent="0.25"/>
  <cols>
    <col min="1" max="1" width="4.140625" style="1" customWidth="1"/>
    <col min="2" max="2" width="10.7109375" style="1" customWidth="1"/>
    <col min="3" max="3" width="15.5703125" style="1" customWidth="1"/>
    <col min="4" max="4" width="15.85546875" style="1" customWidth="1"/>
    <col min="5" max="5" width="3.85546875" style="1" customWidth="1"/>
    <col min="6" max="6" width="14" style="1" customWidth="1"/>
    <col min="7" max="7" width="2.42578125" style="3" customWidth="1"/>
    <col min="8" max="8" width="13.85546875" style="1" customWidth="1"/>
    <col min="9" max="9" width="3.42578125" style="3" customWidth="1"/>
    <col min="10" max="10" width="13.85546875" style="1" customWidth="1"/>
    <col min="11" max="12" width="8.28515625" style="1" customWidth="1"/>
    <col min="13" max="13" width="12.42578125" style="1" customWidth="1"/>
    <col min="14" max="14" width="19.5703125" style="1" customWidth="1"/>
    <col min="15" max="15" width="14.28515625" style="1" customWidth="1"/>
    <col min="16" max="16" width="8.5703125" style="1" customWidth="1"/>
    <col min="17" max="17" width="15.140625" style="1" customWidth="1"/>
    <col min="18" max="18" width="3.5703125" style="3" customWidth="1"/>
    <col min="19" max="19" width="14.42578125" style="1" customWidth="1"/>
    <col min="20" max="20" width="11.42578125" style="1"/>
    <col min="21" max="21" width="13.140625" style="1" customWidth="1"/>
    <col min="22" max="16384" width="11.42578125" style="1"/>
  </cols>
  <sheetData>
    <row r="2" spans="2:21" x14ac:dyDescent="0.25">
      <c r="B2" s="6" t="s">
        <v>72</v>
      </c>
    </row>
    <row r="3" spans="2:21" x14ac:dyDescent="0.25">
      <c r="D3" s="6"/>
      <c r="K3" s="18" t="b">
        <v>0</v>
      </c>
    </row>
    <row r="4" spans="2:21" x14ac:dyDescent="0.25">
      <c r="B4" s="1" t="s">
        <v>95</v>
      </c>
      <c r="D4" s="6"/>
      <c r="L4" s="66"/>
      <c r="M4" s="1" t="s">
        <v>96</v>
      </c>
      <c r="O4" s="6"/>
      <c r="T4" s="3"/>
    </row>
    <row r="5" spans="2:21" x14ac:dyDescent="0.25">
      <c r="D5" s="6"/>
      <c r="L5" s="66"/>
      <c r="O5" s="6"/>
      <c r="T5" s="3"/>
    </row>
    <row r="6" spans="2:21" x14ac:dyDescent="0.25">
      <c r="L6" s="66"/>
      <c r="T6" s="3"/>
    </row>
    <row r="7" spans="2:21" x14ac:dyDescent="0.25">
      <c r="B7" s="1" t="s">
        <v>6</v>
      </c>
      <c r="C7" s="1" t="s">
        <v>77</v>
      </c>
      <c r="D7" s="1" t="s">
        <v>74</v>
      </c>
      <c r="F7" s="67">
        <v>8.32</v>
      </c>
      <c r="L7" s="66"/>
      <c r="M7" s="1" t="s">
        <v>6</v>
      </c>
      <c r="N7" s="1" t="s">
        <v>84</v>
      </c>
      <c r="O7" s="68">
        <v>9.9</v>
      </c>
      <c r="T7" s="3"/>
    </row>
    <row r="8" spans="2:21" x14ac:dyDescent="0.25">
      <c r="L8" s="66"/>
      <c r="T8" s="3"/>
    </row>
    <row r="9" spans="2:21" x14ac:dyDescent="0.25">
      <c r="C9" s="1" t="s">
        <v>76</v>
      </c>
      <c r="D9" s="1" t="s">
        <v>73</v>
      </c>
      <c r="F9" s="70">
        <v>0.19</v>
      </c>
      <c r="L9" s="66"/>
      <c r="N9" s="1" t="s">
        <v>73</v>
      </c>
      <c r="O9" s="70">
        <v>0.19</v>
      </c>
      <c r="T9" s="3"/>
    </row>
    <row r="10" spans="2:21" x14ac:dyDescent="0.25">
      <c r="L10" s="66"/>
      <c r="T10" s="3"/>
    </row>
    <row r="11" spans="2:21" x14ac:dyDescent="0.25">
      <c r="L11" s="66"/>
      <c r="T11" s="3"/>
    </row>
    <row r="12" spans="2:21" x14ac:dyDescent="0.25">
      <c r="B12" s="1" t="s">
        <v>7</v>
      </c>
      <c r="C12" s="1" t="s">
        <v>78</v>
      </c>
      <c r="D12" s="1" t="s">
        <v>85</v>
      </c>
      <c r="I12" s="1"/>
      <c r="L12" s="66"/>
      <c r="M12" s="1" t="s">
        <v>7</v>
      </c>
      <c r="N12" s="1" t="s">
        <v>87</v>
      </c>
      <c r="O12" s="50"/>
      <c r="P12" s="50"/>
      <c r="Q12" s="50"/>
      <c r="S12" s="58"/>
      <c r="T12" s="4"/>
    </row>
    <row r="13" spans="2:21" x14ac:dyDescent="0.25">
      <c r="L13" s="66"/>
      <c r="T13" s="3"/>
    </row>
    <row r="14" spans="2:21" x14ac:dyDescent="0.25">
      <c r="D14" s="1" t="s">
        <v>86</v>
      </c>
      <c r="I14" s="1"/>
      <c r="L14" s="66"/>
      <c r="T14" s="3"/>
    </row>
    <row r="15" spans="2:21" x14ac:dyDescent="0.25">
      <c r="I15" s="1"/>
      <c r="L15" s="66"/>
      <c r="M15" s="1" t="s">
        <v>9</v>
      </c>
      <c r="N15" s="1" t="s">
        <v>80</v>
      </c>
      <c r="O15" s="50" t="s">
        <v>81</v>
      </c>
      <c r="T15" s="3"/>
    </row>
    <row r="16" spans="2:21" x14ac:dyDescent="0.25">
      <c r="L16" s="66"/>
      <c r="P16" s="148"/>
      <c r="Q16" s="148"/>
      <c r="R16" s="148"/>
      <c r="S16" s="148"/>
      <c r="T16" s="4"/>
      <c r="U16" s="58"/>
    </row>
    <row r="17" spans="2:21" x14ac:dyDescent="0.25">
      <c r="B17" s="1" t="s">
        <v>51</v>
      </c>
      <c r="D17" s="1" t="s">
        <v>75</v>
      </c>
      <c r="E17" s="148" t="s">
        <v>71</v>
      </c>
      <c r="F17" s="148"/>
      <c r="G17" s="3" t="s">
        <v>19</v>
      </c>
      <c r="H17" s="3" t="s">
        <v>87</v>
      </c>
      <c r="L17" s="66"/>
      <c r="Q17" s="3"/>
      <c r="S17" s="3"/>
      <c r="T17" s="4"/>
      <c r="U17" s="58"/>
    </row>
    <row r="18" spans="2:21" x14ac:dyDescent="0.25">
      <c r="I18" s="1"/>
      <c r="L18" s="66"/>
      <c r="O18" s="148" t="s">
        <v>79</v>
      </c>
      <c r="P18" s="148"/>
      <c r="T18" s="3"/>
    </row>
    <row r="19" spans="2:21" x14ac:dyDescent="0.25">
      <c r="B19" s="1" t="s">
        <v>14</v>
      </c>
      <c r="D19" s="1" t="s">
        <v>75</v>
      </c>
      <c r="F19" s="59">
        <f>F9</f>
        <v>0.19</v>
      </c>
      <c r="G19" s="3" t="s">
        <v>19</v>
      </c>
      <c r="H19" s="58">
        <f>F7</f>
        <v>8.32</v>
      </c>
      <c r="I19" s="4" t="s">
        <v>0</v>
      </c>
      <c r="J19" s="60">
        <f>F9*F7</f>
        <v>1.5808</v>
      </c>
      <c r="L19" s="66"/>
      <c r="N19" s="50" t="s">
        <v>74</v>
      </c>
      <c r="O19" s="149" t="s">
        <v>94</v>
      </c>
      <c r="P19" s="149"/>
      <c r="Q19" s="61"/>
      <c r="T19" s="3"/>
    </row>
    <row r="20" spans="2:21" x14ac:dyDescent="0.25">
      <c r="L20" s="66"/>
      <c r="N20" s="2"/>
      <c r="O20" s="148" t="s">
        <v>91</v>
      </c>
      <c r="P20" s="148"/>
      <c r="T20" s="3"/>
    </row>
    <row r="21" spans="2:21" x14ac:dyDescent="0.25">
      <c r="L21" s="66"/>
      <c r="P21" s="50"/>
      <c r="Q21" s="50"/>
      <c r="S21" s="50"/>
      <c r="T21" s="3"/>
    </row>
    <row r="22" spans="2:21" x14ac:dyDescent="0.25">
      <c r="B22" s="1" t="s">
        <v>88</v>
      </c>
      <c r="D22" s="1" t="s">
        <v>80</v>
      </c>
      <c r="F22" s="50" t="s">
        <v>87</v>
      </c>
      <c r="G22" s="50" t="s">
        <v>89</v>
      </c>
      <c r="H22" s="50"/>
      <c r="I22" s="1"/>
      <c r="L22" s="66"/>
      <c r="T22" s="3"/>
    </row>
    <row r="23" spans="2:21" x14ac:dyDescent="0.25">
      <c r="L23" s="66"/>
      <c r="O23" s="71">
        <f>O7</f>
        <v>9.9</v>
      </c>
      <c r="Q23" s="58"/>
      <c r="S23" s="5"/>
      <c r="T23" s="3"/>
      <c r="U23" s="57"/>
    </row>
    <row r="24" spans="2:21" x14ac:dyDescent="0.25">
      <c r="B24" s="1" t="s">
        <v>14</v>
      </c>
      <c r="D24" s="1" t="s">
        <v>80</v>
      </c>
      <c r="F24" s="58">
        <f>F7</f>
        <v>8.32</v>
      </c>
      <c r="G24" s="3" t="s">
        <v>90</v>
      </c>
      <c r="H24" s="58">
        <f>J19</f>
        <v>1.5808</v>
      </c>
      <c r="I24" s="4" t="s">
        <v>0</v>
      </c>
      <c r="J24" s="58">
        <f>F7+J19</f>
        <v>9.9008000000000003</v>
      </c>
      <c r="L24" s="66"/>
      <c r="M24" s="1" t="s">
        <v>14</v>
      </c>
      <c r="N24" s="50" t="s">
        <v>74</v>
      </c>
      <c r="O24" s="13" t="s">
        <v>93</v>
      </c>
      <c r="P24" s="4" t="s">
        <v>0</v>
      </c>
      <c r="Q24" s="58">
        <f>O23/O25</f>
        <v>8.3193277310924376</v>
      </c>
      <c r="T24" s="3"/>
      <c r="U24" s="57"/>
    </row>
    <row r="25" spans="2:21" x14ac:dyDescent="0.25">
      <c r="L25" s="66"/>
      <c r="O25" s="61">
        <f>1+O9</f>
        <v>1.19</v>
      </c>
      <c r="Q25" s="58"/>
      <c r="S25" s="5"/>
      <c r="T25" s="3"/>
      <c r="U25" s="57"/>
    </row>
    <row r="26" spans="2:21" x14ac:dyDescent="0.25">
      <c r="L26" s="66"/>
      <c r="Q26" s="58"/>
      <c r="S26" s="5"/>
      <c r="T26" s="3"/>
      <c r="U26" s="57"/>
    </row>
    <row r="27" spans="2:21" x14ac:dyDescent="0.25">
      <c r="C27" s="2" t="s">
        <v>83</v>
      </c>
      <c r="D27" s="8" t="s">
        <v>82</v>
      </c>
      <c r="E27" s="8"/>
      <c r="F27" s="61">
        <f>1+F9</f>
        <v>1.19</v>
      </c>
      <c r="G27" s="3" t="s">
        <v>50</v>
      </c>
      <c r="L27" s="66"/>
      <c r="Q27" s="3">
        <v>100</v>
      </c>
    </row>
    <row r="28" spans="2:21" x14ac:dyDescent="0.25">
      <c r="L28" s="66"/>
      <c r="N28" s="50" t="s">
        <v>74</v>
      </c>
      <c r="O28" s="58">
        <f>O7</f>
        <v>9.9</v>
      </c>
      <c r="P28" s="3" t="s">
        <v>19</v>
      </c>
      <c r="Q28" s="4" t="s">
        <v>92</v>
      </c>
      <c r="R28" s="4" t="s">
        <v>0</v>
      </c>
      <c r="S28" s="69">
        <f>O28*Q27/Q29</f>
        <v>8.3193277310924376</v>
      </c>
    </row>
    <row r="29" spans="2:21" x14ac:dyDescent="0.25">
      <c r="D29" s="1" t="s">
        <v>80</v>
      </c>
      <c r="E29" s="50" t="s">
        <v>81</v>
      </c>
      <c r="F29" s="50"/>
      <c r="H29" s="50"/>
      <c r="L29" s="66"/>
      <c r="Q29" s="3">
        <v>119</v>
      </c>
    </row>
    <row r="30" spans="2:21" x14ac:dyDescent="0.25">
      <c r="E30" s="50"/>
      <c r="F30" s="50"/>
      <c r="H30" s="50"/>
      <c r="L30" s="66"/>
      <c r="Q30" s="3"/>
    </row>
    <row r="31" spans="2:21" x14ac:dyDescent="0.25">
      <c r="D31" s="43"/>
      <c r="E31" s="43"/>
      <c r="F31" s="43"/>
      <c r="G31" s="40"/>
      <c r="H31" s="43"/>
      <c r="I31" s="40"/>
      <c r="J31" s="43"/>
      <c r="L31" s="66"/>
      <c r="N31" s="43"/>
      <c r="O31" s="43"/>
      <c r="P31" s="43"/>
      <c r="Q31" s="43"/>
      <c r="R31" s="40"/>
      <c r="S31" s="43"/>
    </row>
    <row r="32" spans="2:21" x14ac:dyDescent="0.25">
      <c r="D32" s="43" t="s">
        <v>80</v>
      </c>
      <c r="E32" s="43"/>
      <c r="F32" s="62">
        <f>F7</f>
        <v>8.32</v>
      </c>
      <c r="G32" s="40" t="s">
        <v>19</v>
      </c>
      <c r="H32" s="63">
        <f>F27</f>
        <v>1.19</v>
      </c>
      <c r="I32" s="40" t="s">
        <v>0</v>
      </c>
      <c r="J32" s="64">
        <f>F32*H32</f>
        <v>9.9008000000000003</v>
      </c>
      <c r="L32" s="66"/>
      <c r="N32" s="65" t="s">
        <v>74</v>
      </c>
      <c r="O32" s="62">
        <f>O7</f>
        <v>9.9</v>
      </c>
      <c r="P32" s="40" t="s">
        <v>19</v>
      </c>
      <c r="Q32" s="40">
        <f>Q27/Q29</f>
        <v>0.84033613445378152</v>
      </c>
      <c r="R32" s="40" t="s">
        <v>34</v>
      </c>
      <c r="S32" s="62">
        <f>O32*Q32</f>
        <v>8.3193277310924376</v>
      </c>
    </row>
    <row r="33" spans="4:19" x14ac:dyDescent="0.25">
      <c r="D33" s="43"/>
      <c r="E33" s="43"/>
      <c r="F33" s="43"/>
      <c r="G33" s="40"/>
      <c r="H33" s="43"/>
      <c r="I33" s="40"/>
      <c r="J33" s="43"/>
      <c r="L33" s="66"/>
      <c r="N33" s="43"/>
      <c r="O33" s="43"/>
      <c r="P33" s="43"/>
      <c r="Q33" s="43"/>
      <c r="R33" s="40"/>
      <c r="S33" s="43"/>
    </row>
  </sheetData>
  <sheetProtection sheet="1" objects="1" scenarios="1" selectLockedCells="1"/>
  <mergeCells count="5">
    <mergeCell ref="P16:S16"/>
    <mergeCell ref="O19:P19"/>
    <mergeCell ref="E17:F17"/>
    <mergeCell ref="O18:P18"/>
    <mergeCell ref="O20:P20"/>
  </mergeCells>
  <conditionalFormatting sqref="B15:S33">
    <cfRule type="expression" dxfId="20" priority="1">
      <formula>$K$3=TRUE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</xdr:col>
                    <xdr:colOff>304800</xdr:colOff>
                    <xdr:row>1</xdr:row>
                    <xdr:rowOff>0</xdr:rowOff>
                  </from>
                  <to>
                    <xdr:col>5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73EF-9177-42B3-8E3C-F646282CB040}">
  <sheetPr codeName="Tabelle8"/>
  <dimension ref="B2:J27"/>
  <sheetViews>
    <sheetView showGridLines="0" showRowColHeaders="0" zoomScaleNormal="100" workbookViewId="0">
      <selection activeCell="J2" sqref="J2"/>
    </sheetView>
  </sheetViews>
  <sheetFormatPr baseColWidth="10" defaultRowHeight="15.75" x14ac:dyDescent="0.25"/>
  <cols>
    <col min="1" max="1" width="4.42578125" style="1" customWidth="1"/>
    <col min="2" max="2" width="14" style="1" customWidth="1"/>
    <col min="3" max="3" width="22.5703125" style="1" customWidth="1"/>
    <col min="4" max="4" width="14" style="1" customWidth="1"/>
    <col min="5" max="5" width="4" style="1" customWidth="1"/>
    <col min="6" max="6" width="14.140625" style="1" customWidth="1"/>
    <col min="7" max="7" width="5.140625" style="3" customWidth="1"/>
    <col min="8" max="8" width="13" style="1" customWidth="1"/>
    <col min="9" max="9" width="11.42578125" style="1"/>
    <col min="10" max="10" width="3.5703125" style="1" customWidth="1"/>
    <col min="11" max="16384" width="11.42578125" style="1"/>
  </cols>
  <sheetData>
    <row r="2" spans="2:10" x14ac:dyDescent="0.25">
      <c r="B2" s="6" t="s">
        <v>205</v>
      </c>
      <c r="J2" s="18" t="b">
        <v>0</v>
      </c>
    </row>
    <row r="3" spans="2:10" ht="6.75" customHeight="1" x14ac:dyDescent="0.25"/>
    <row r="4" spans="2:10" x14ac:dyDescent="0.25">
      <c r="B4" s="1" t="s">
        <v>6</v>
      </c>
      <c r="C4" s="1" t="s">
        <v>209</v>
      </c>
      <c r="D4" s="53">
        <v>1000</v>
      </c>
    </row>
    <row r="5" spans="2:10" ht="9.75" customHeight="1" x14ac:dyDescent="0.25"/>
    <row r="6" spans="2:10" x14ac:dyDescent="0.25">
      <c r="C6" s="1" t="s">
        <v>210</v>
      </c>
      <c r="D6" s="56">
        <v>0.04</v>
      </c>
    </row>
    <row r="7" spans="2:10" ht="9.75" customHeight="1" x14ac:dyDescent="0.25"/>
    <row r="8" spans="2:10" x14ac:dyDescent="0.25">
      <c r="C8" s="1" t="s">
        <v>66</v>
      </c>
      <c r="D8" s="118">
        <v>20</v>
      </c>
      <c r="F8" s="1" t="s">
        <v>204</v>
      </c>
    </row>
    <row r="9" spans="2:10" ht="7.5" customHeight="1" x14ac:dyDescent="0.25"/>
    <row r="10" spans="2:10" ht="5.25" customHeight="1" x14ac:dyDescent="0.25"/>
    <row r="11" spans="2:10" ht="18.75" x14ac:dyDescent="0.35">
      <c r="B11" s="1" t="s">
        <v>7</v>
      </c>
      <c r="C11" s="1" t="s">
        <v>213</v>
      </c>
    </row>
    <row r="12" spans="2:10" ht="9.75" customHeight="1" x14ac:dyDescent="0.25"/>
    <row r="13" spans="2:10" ht="18.75" x14ac:dyDescent="0.35">
      <c r="C13" s="1" t="s">
        <v>211</v>
      </c>
    </row>
    <row r="15" spans="2:10" ht="5.25" customHeight="1" x14ac:dyDescent="0.25"/>
    <row r="16" spans="2:10" ht="18.75" x14ac:dyDescent="0.35">
      <c r="B16" s="1" t="s">
        <v>9</v>
      </c>
      <c r="C16" s="1" t="s">
        <v>206</v>
      </c>
    </row>
    <row r="17" spans="2:8" ht="9.75" customHeight="1" x14ac:dyDescent="0.25"/>
    <row r="18" spans="2:8" ht="18.75" x14ac:dyDescent="0.35">
      <c r="C18" s="1" t="s">
        <v>207</v>
      </c>
    </row>
    <row r="19" spans="2:8" ht="9" customHeight="1" x14ac:dyDescent="0.25"/>
    <row r="20" spans="2:8" ht="6.75" customHeight="1" x14ac:dyDescent="0.25"/>
    <row r="21" spans="2:8" ht="18.75" x14ac:dyDescent="0.35">
      <c r="B21" s="1" t="s">
        <v>14</v>
      </c>
      <c r="C21" s="1" t="s">
        <v>208</v>
      </c>
      <c r="D21" s="54">
        <f>D4</f>
        <v>1000</v>
      </c>
      <c r="E21" s="4" t="s">
        <v>19</v>
      </c>
      <c r="F21" s="29">
        <f>D6</f>
        <v>0.04</v>
      </c>
      <c r="G21" s="4" t="s">
        <v>0</v>
      </c>
      <c r="H21" s="55">
        <f>D21*F21</f>
        <v>40</v>
      </c>
    </row>
    <row r="22" spans="2:8" x14ac:dyDescent="0.25">
      <c r="D22" s="49"/>
      <c r="E22" s="4"/>
      <c r="F22" s="44"/>
      <c r="G22" s="4"/>
      <c r="H22" s="49"/>
    </row>
    <row r="23" spans="2:8" x14ac:dyDescent="0.25">
      <c r="C23" s="130" t="s">
        <v>212</v>
      </c>
      <c r="D23" s="150">
        <f>H21</f>
        <v>40</v>
      </c>
      <c r="E23" s="133" t="s">
        <v>19</v>
      </c>
      <c r="F23" s="3">
        <f>D8</f>
        <v>20</v>
      </c>
      <c r="H23" s="151">
        <f>D23*F23/F25</f>
        <v>2.1917808219178081</v>
      </c>
    </row>
    <row r="24" spans="2:8" x14ac:dyDescent="0.25">
      <c r="C24" s="130"/>
      <c r="D24" s="150"/>
      <c r="E24" s="133"/>
      <c r="F24" s="4" t="s">
        <v>21</v>
      </c>
      <c r="G24" s="3" t="s">
        <v>0</v>
      </c>
      <c r="H24" s="130"/>
    </row>
    <row r="25" spans="2:8" x14ac:dyDescent="0.25">
      <c r="C25" s="130"/>
      <c r="D25" s="150"/>
      <c r="E25" s="133"/>
      <c r="F25" s="3">
        <v>365</v>
      </c>
      <c r="H25" s="130"/>
    </row>
    <row r="26" spans="2:8" ht="8.25" customHeight="1" x14ac:dyDescent="0.25"/>
    <row r="27" spans="2:8" x14ac:dyDescent="0.25">
      <c r="B27" s="1" t="s">
        <v>67</v>
      </c>
      <c r="C27" s="1" t="s">
        <v>68</v>
      </c>
      <c r="D27" s="51">
        <f>H23</f>
        <v>2.1917808219178081</v>
      </c>
      <c r="E27" s="148" t="s">
        <v>69</v>
      </c>
      <c r="F27" s="148"/>
      <c r="G27" s="3">
        <f>D8</f>
        <v>20</v>
      </c>
      <c r="H27" s="1" t="s">
        <v>70</v>
      </c>
    </row>
  </sheetData>
  <sheetProtection sheet="1" objects="1" scenarios="1" selectLockedCells="1"/>
  <mergeCells count="5">
    <mergeCell ref="C23:C25"/>
    <mergeCell ref="D23:D25"/>
    <mergeCell ref="E23:E25"/>
    <mergeCell ref="H23:H25"/>
    <mergeCell ref="E27:F27"/>
  </mergeCells>
  <conditionalFormatting sqref="B18:C18 E18:J18 B15:J15 B17:J17 B16:C16 E16:J16 B19:J29">
    <cfRule type="expression" dxfId="19" priority="1">
      <formula>$J$2=TRUE</formula>
    </cfRule>
  </conditionalFormatting>
  <dataValidations count="1">
    <dataValidation type="whole" allowBlank="1" showInputMessage="1" showErrorMessage="1" error="Bitte eine natürliche Zahl &lt; 361 eingeben._x000a__x000a_(Bei der Bank entspricht 1 Jahr 360 Tagen.)" sqref="D8" xr:uid="{CF7666A0-B347-45F5-89B2-81A81EE2A308}">
      <formula1>0</formula1>
      <formula2>360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1</xdr:row>
                    <xdr:rowOff>19050</xdr:rowOff>
                  </from>
                  <to>
                    <xdr:col>8</xdr:col>
                    <xdr:colOff>685800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8D02-BD52-4FE8-8276-49827939592F}">
  <dimension ref="B2:J29"/>
  <sheetViews>
    <sheetView showGridLines="0" showRowColHeaders="0" zoomScaleNormal="100" workbookViewId="0">
      <selection activeCell="J2" sqref="J2"/>
    </sheetView>
  </sheetViews>
  <sheetFormatPr baseColWidth="10" defaultRowHeight="15.75" x14ac:dyDescent="0.25"/>
  <cols>
    <col min="1" max="1" width="4.42578125" style="1" customWidth="1"/>
    <col min="2" max="2" width="14" style="1" customWidth="1"/>
    <col min="3" max="3" width="22.5703125" style="1" customWidth="1"/>
    <col min="4" max="4" width="14" style="1" customWidth="1"/>
    <col min="5" max="5" width="4" style="1" customWidth="1"/>
    <col min="6" max="6" width="14.140625" style="1" customWidth="1"/>
    <col min="7" max="7" width="5.140625" style="121" customWidth="1"/>
    <col min="8" max="8" width="13" style="1" customWidth="1"/>
    <col min="9" max="9" width="11.42578125" style="1"/>
    <col min="10" max="10" width="3.5703125" style="1" customWidth="1"/>
    <col min="11" max="16384" width="11.42578125" style="1"/>
  </cols>
  <sheetData>
    <row r="2" spans="2:10" x14ac:dyDescent="0.25">
      <c r="B2" s="6" t="s">
        <v>214</v>
      </c>
      <c r="J2" s="18" t="b">
        <v>0</v>
      </c>
    </row>
    <row r="3" spans="2:10" ht="5.25" customHeight="1" x14ac:dyDescent="0.25"/>
    <row r="4" spans="2:10" x14ac:dyDescent="0.25">
      <c r="B4" s="1" t="s">
        <v>6</v>
      </c>
      <c r="C4" s="1" t="s">
        <v>209</v>
      </c>
      <c r="D4" s="53">
        <v>1250</v>
      </c>
    </row>
    <row r="5" spans="2:10" ht="6" customHeight="1" x14ac:dyDescent="0.25"/>
    <row r="6" spans="2:10" x14ac:dyDescent="0.25">
      <c r="C6" s="1" t="s">
        <v>210</v>
      </c>
      <c r="D6" s="120">
        <v>8.0000000000000004E-4</v>
      </c>
    </row>
    <row r="7" spans="2:10" ht="6" customHeight="1" x14ac:dyDescent="0.25"/>
    <row r="8" spans="2:10" ht="15.75" customHeight="1" x14ac:dyDescent="0.25">
      <c r="C8" s="1" t="s">
        <v>215</v>
      </c>
      <c r="D8" s="174">
        <v>44296</v>
      </c>
      <c r="F8" s="1" t="s">
        <v>216</v>
      </c>
      <c r="H8" s="174">
        <v>44306</v>
      </c>
    </row>
    <row r="9" spans="2:10" ht="6" customHeight="1" x14ac:dyDescent="0.25"/>
    <row r="10" spans="2:10" x14ac:dyDescent="0.25">
      <c r="C10" s="1" t="s">
        <v>66</v>
      </c>
      <c r="D10" s="175">
        <f>IF((H8-D8)&gt;365,"Zeitraum zu groß",H8-D8)</f>
        <v>10</v>
      </c>
      <c r="E10" s="175"/>
      <c r="F10" s="1" t="s">
        <v>204</v>
      </c>
    </row>
    <row r="11" spans="2:10" ht="7.5" customHeight="1" x14ac:dyDescent="0.25"/>
    <row r="12" spans="2:10" ht="5.25" customHeight="1" x14ac:dyDescent="0.25"/>
    <row r="13" spans="2:10" ht="18.75" x14ac:dyDescent="0.35">
      <c r="B13" s="1" t="s">
        <v>7</v>
      </c>
      <c r="C13" s="1" t="s">
        <v>213</v>
      </c>
    </row>
    <row r="14" spans="2:10" ht="9.75" customHeight="1" x14ac:dyDescent="0.25"/>
    <row r="15" spans="2:10" ht="18.75" x14ac:dyDescent="0.35">
      <c r="C15" s="1" t="s">
        <v>211</v>
      </c>
    </row>
    <row r="17" spans="2:8" ht="5.25" customHeight="1" x14ac:dyDescent="0.25"/>
    <row r="18" spans="2:8" ht="18.75" x14ac:dyDescent="0.35">
      <c r="B18" s="1" t="s">
        <v>9</v>
      </c>
      <c r="C18" s="1" t="s">
        <v>206</v>
      </c>
    </row>
    <row r="19" spans="2:8" ht="9.75" customHeight="1" x14ac:dyDescent="0.25"/>
    <row r="20" spans="2:8" ht="18.75" x14ac:dyDescent="0.35">
      <c r="C20" s="1" t="s">
        <v>207</v>
      </c>
    </row>
    <row r="21" spans="2:8" ht="9" customHeight="1" x14ac:dyDescent="0.25"/>
    <row r="22" spans="2:8" ht="6.75" customHeight="1" x14ac:dyDescent="0.25"/>
    <row r="23" spans="2:8" ht="18.75" x14ac:dyDescent="0.35">
      <c r="B23" s="1" t="s">
        <v>14</v>
      </c>
      <c r="C23" s="1" t="s">
        <v>208</v>
      </c>
      <c r="D23" s="54">
        <f>D4</f>
        <v>1250</v>
      </c>
      <c r="E23" s="122" t="s">
        <v>19</v>
      </c>
      <c r="F23" s="119">
        <f>D6</f>
        <v>8.0000000000000004E-4</v>
      </c>
      <c r="G23" s="122" t="s">
        <v>0</v>
      </c>
      <c r="H23" s="55">
        <f>D23*F23</f>
        <v>1</v>
      </c>
    </row>
    <row r="24" spans="2:8" x14ac:dyDescent="0.25">
      <c r="D24" s="49"/>
      <c r="E24" s="122"/>
      <c r="F24" s="44"/>
      <c r="G24" s="122"/>
      <c r="H24" s="49"/>
    </row>
    <row r="25" spans="2:8" x14ac:dyDescent="0.25">
      <c r="C25" s="130" t="s">
        <v>212</v>
      </c>
      <c r="D25" s="150">
        <f>H23</f>
        <v>1</v>
      </c>
      <c r="E25" s="133" t="s">
        <v>19</v>
      </c>
      <c r="F25" s="121">
        <f>D10</f>
        <v>10</v>
      </c>
      <c r="H25" s="151">
        <f>D25*F25/F27</f>
        <v>2.7397260273972601E-2</v>
      </c>
    </row>
    <row r="26" spans="2:8" x14ac:dyDescent="0.25">
      <c r="C26" s="130"/>
      <c r="D26" s="150"/>
      <c r="E26" s="133"/>
      <c r="F26" s="122" t="s">
        <v>21</v>
      </c>
      <c r="G26" s="121" t="s">
        <v>0</v>
      </c>
      <c r="H26" s="130"/>
    </row>
    <row r="27" spans="2:8" x14ac:dyDescent="0.25">
      <c r="C27" s="130"/>
      <c r="D27" s="150"/>
      <c r="E27" s="133"/>
      <c r="F27" s="121">
        <v>365</v>
      </c>
      <c r="H27" s="130"/>
    </row>
    <row r="28" spans="2:8" ht="8.25" customHeight="1" x14ac:dyDescent="0.25"/>
    <row r="29" spans="2:8" x14ac:dyDescent="0.25">
      <c r="B29" s="1" t="s">
        <v>67</v>
      </c>
      <c r="C29" s="1" t="s">
        <v>68</v>
      </c>
      <c r="D29" s="51">
        <f>H25</f>
        <v>2.7397260273972601E-2</v>
      </c>
      <c r="E29" s="148" t="s">
        <v>69</v>
      </c>
      <c r="F29" s="148"/>
      <c r="G29" s="121">
        <f>D10</f>
        <v>10</v>
      </c>
      <c r="H29" s="1" t="s">
        <v>70</v>
      </c>
    </row>
  </sheetData>
  <sheetProtection sheet="1" objects="1" scenarios="1" selectLockedCells="1"/>
  <mergeCells count="6">
    <mergeCell ref="C25:C27"/>
    <mergeCell ref="D25:D27"/>
    <mergeCell ref="E25:E27"/>
    <mergeCell ref="H25:H27"/>
    <mergeCell ref="E29:F29"/>
    <mergeCell ref="D10:E10"/>
  </mergeCells>
  <conditionalFormatting sqref="B20:C20 E20:J20 B17:J17 B19:J19 B18:C18 E18:J18 B21:J31">
    <cfRule type="expression" dxfId="18" priority="1">
      <formula>$J$2=TRUE</formula>
    </cfRule>
  </conditionalFormatting>
  <dataValidations count="1">
    <dataValidation type="whole" allowBlank="1" showInputMessage="1" showErrorMessage="1" error="Bitte eine natürliche Zahl &lt; 361 eingeben._x000a__x000a_(Bei der Bank entspricht 1 Jahr 360 Tagen.)" sqref="D10" xr:uid="{BDA15F6D-98A5-4D9E-8002-CD3B866F1334}">
      <formula1>0</formula1>
      <formula2>360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3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1</xdr:row>
                    <xdr:rowOff>19050</xdr:rowOff>
                  </from>
                  <to>
                    <xdr:col>8</xdr:col>
                    <xdr:colOff>685800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AA48-AE5E-4C66-AA64-40EE45BEA115}">
  <sheetPr codeName="Tabelle9"/>
  <dimension ref="B2:Y33"/>
  <sheetViews>
    <sheetView showGridLines="0" showRowColHeaders="0" zoomScaleNormal="100" workbookViewId="0">
      <selection activeCell="E4" sqref="E4"/>
    </sheetView>
  </sheetViews>
  <sheetFormatPr baseColWidth="10" defaultRowHeight="15.75" x14ac:dyDescent="0.25"/>
  <cols>
    <col min="1" max="1" width="3.85546875" style="1" customWidth="1"/>
    <col min="2" max="2" width="18.140625" style="1" customWidth="1"/>
    <col min="3" max="3" width="17" style="1" customWidth="1"/>
    <col min="4" max="4" width="9.5703125" style="1" customWidth="1"/>
    <col min="5" max="5" width="11.42578125" style="1"/>
    <col min="6" max="6" width="6.42578125" style="3" customWidth="1"/>
    <col min="7" max="7" width="11.42578125" style="1"/>
    <col min="8" max="8" width="3" style="8" customWidth="1"/>
    <col min="9" max="9" width="10" style="1" customWidth="1"/>
    <col min="10" max="10" width="10.7109375" style="1" customWidth="1"/>
    <col min="11" max="11" width="3" style="1" customWidth="1"/>
    <col min="12" max="12" width="10" style="1" customWidth="1"/>
    <col min="13" max="13" width="10.7109375" style="1" customWidth="1"/>
    <col min="14" max="14" width="3" style="1" customWidth="1"/>
    <col min="15" max="15" width="10" style="1" customWidth="1"/>
    <col min="16" max="16" width="10.7109375" style="1" customWidth="1"/>
    <col min="17" max="17" width="3" style="1" customWidth="1"/>
    <col min="18" max="18" width="10" style="1" customWidth="1"/>
    <col min="19" max="19" width="10.7109375" style="1" customWidth="1"/>
    <col min="20" max="20" width="3" style="1" customWidth="1"/>
    <col min="21" max="21" width="10" style="1" customWidth="1"/>
    <col min="22" max="22" width="10.7109375" style="1" customWidth="1"/>
    <col min="23" max="23" width="3" style="1" customWidth="1"/>
    <col min="24" max="24" width="10" style="1" customWidth="1"/>
    <col min="25" max="16384" width="11.42578125" style="1"/>
  </cols>
  <sheetData>
    <row r="2" spans="2:25" x14ac:dyDescent="0.25">
      <c r="B2" s="6" t="s">
        <v>106</v>
      </c>
    </row>
    <row r="4" spans="2:25" x14ac:dyDescent="0.25">
      <c r="B4" s="1" t="s">
        <v>99</v>
      </c>
      <c r="C4" s="1" t="s">
        <v>98</v>
      </c>
      <c r="D4" s="1" t="s">
        <v>115</v>
      </c>
      <c r="E4" s="83">
        <v>100</v>
      </c>
    </row>
    <row r="6" spans="2:25" x14ac:dyDescent="0.25">
      <c r="C6" s="1" t="s">
        <v>100</v>
      </c>
      <c r="D6" s="1" t="s">
        <v>10</v>
      </c>
      <c r="E6" s="52">
        <v>0.5</v>
      </c>
    </row>
    <row r="7" spans="2:25" x14ac:dyDescent="0.25">
      <c r="C7" s="1" t="s">
        <v>108</v>
      </c>
      <c r="E7" s="15"/>
    </row>
    <row r="8" spans="2:25" x14ac:dyDescent="0.25">
      <c r="E8" s="15"/>
    </row>
    <row r="9" spans="2:25" x14ac:dyDescent="0.25">
      <c r="B9" s="1" t="s">
        <v>103</v>
      </c>
      <c r="C9" s="1" t="s">
        <v>101</v>
      </c>
      <c r="D9" s="1" t="s">
        <v>102</v>
      </c>
      <c r="E9" s="77">
        <f>1+E6</f>
        <v>1.5</v>
      </c>
    </row>
    <row r="11" spans="2:25" x14ac:dyDescent="0.25">
      <c r="C11" s="1" t="s">
        <v>97</v>
      </c>
      <c r="D11" s="2" t="s">
        <v>119</v>
      </c>
      <c r="E11" s="72">
        <f>1+E6</f>
        <v>1.5</v>
      </c>
    </row>
    <row r="14" spans="2:25" x14ac:dyDescent="0.25">
      <c r="H14" s="3" t="s">
        <v>19</v>
      </c>
      <c r="I14" s="80">
        <f>$E$11</f>
        <v>1.5</v>
      </c>
      <c r="K14" s="2" t="s">
        <v>19</v>
      </c>
      <c r="L14" s="80">
        <f>$E$11</f>
        <v>1.5</v>
      </c>
      <c r="N14" s="2" t="s">
        <v>19</v>
      </c>
      <c r="O14" s="80">
        <f>$E$11</f>
        <v>1.5</v>
      </c>
      <c r="Q14" s="2" t="s">
        <v>19</v>
      </c>
      <c r="R14" s="80">
        <f>$E$11</f>
        <v>1.5</v>
      </c>
      <c r="T14" s="2" t="s">
        <v>19</v>
      </c>
      <c r="U14" s="80">
        <f>$E$11</f>
        <v>1.5</v>
      </c>
      <c r="W14" s="2"/>
      <c r="X14" s="73"/>
    </row>
    <row r="16" spans="2:25" x14ac:dyDescent="0.25">
      <c r="B16" s="1" t="s">
        <v>104</v>
      </c>
      <c r="G16" s="78">
        <f>E4</f>
        <v>100</v>
      </c>
      <c r="J16" s="76">
        <f>G16*I14</f>
        <v>150</v>
      </c>
      <c r="M16" s="74">
        <f>J16*L14</f>
        <v>225</v>
      </c>
      <c r="P16" s="74">
        <f>M16*O14</f>
        <v>337.5</v>
      </c>
      <c r="S16" s="74">
        <f>P16*R14</f>
        <v>506.25</v>
      </c>
      <c r="V16" s="74">
        <f>S16*U14</f>
        <v>759.375</v>
      </c>
      <c r="Y16" s="74"/>
    </row>
    <row r="18" spans="3:10" x14ac:dyDescent="0.25">
      <c r="J18" s="75">
        <f>0</f>
        <v>0</v>
      </c>
    </row>
    <row r="19" spans="3:10" x14ac:dyDescent="0.25">
      <c r="C19" s="1" t="s">
        <v>105</v>
      </c>
      <c r="E19" s="32">
        <f>E4</f>
        <v>100</v>
      </c>
      <c r="F19" s="4" t="s">
        <v>0</v>
      </c>
      <c r="G19" s="3">
        <f>$E$4</f>
        <v>100</v>
      </c>
      <c r="H19" s="8" t="s">
        <v>19</v>
      </c>
      <c r="I19" s="79">
        <f>$E$11</f>
        <v>1.5</v>
      </c>
    </row>
    <row r="20" spans="3:10" x14ac:dyDescent="0.25">
      <c r="F20" s="4"/>
      <c r="J20" s="75">
        <v>1</v>
      </c>
    </row>
    <row r="21" spans="3:10" x14ac:dyDescent="0.25">
      <c r="E21" s="37">
        <f>E19*$E$11</f>
        <v>150</v>
      </c>
      <c r="F21" s="4" t="s">
        <v>0</v>
      </c>
      <c r="G21" s="3">
        <f>$E$4</f>
        <v>100</v>
      </c>
      <c r="H21" s="8" t="s">
        <v>19</v>
      </c>
      <c r="I21" s="79">
        <f>$E$11</f>
        <v>1.5</v>
      </c>
    </row>
    <row r="22" spans="3:10" x14ac:dyDescent="0.25">
      <c r="J22" s="75">
        <v>2</v>
      </c>
    </row>
    <row r="23" spans="3:10" x14ac:dyDescent="0.25">
      <c r="E23" s="1">
        <f>E21*$E$11</f>
        <v>225</v>
      </c>
      <c r="F23" s="4" t="s">
        <v>0</v>
      </c>
      <c r="G23" s="3">
        <f>$E$4</f>
        <v>100</v>
      </c>
      <c r="H23" s="8" t="s">
        <v>19</v>
      </c>
      <c r="I23" s="79">
        <f>$E$11</f>
        <v>1.5</v>
      </c>
    </row>
    <row r="24" spans="3:10" x14ac:dyDescent="0.25">
      <c r="J24" s="75">
        <v>3</v>
      </c>
    </row>
    <row r="25" spans="3:10" x14ac:dyDescent="0.25">
      <c r="E25" s="1">
        <f>E23*$E$11</f>
        <v>337.5</v>
      </c>
      <c r="F25" s="4" t="s">
        <v>0</v>
      </c>
      <c r="G25" s="3">
        <f>$E$4</f>
        <v>100</v>
      </c>
      <c r="H25" s="8" t="s">
        <v>19</v>
      </c>
      <c r="I25" s="79">
        <f>$E$11</f>
        <v>1.5</v>
      </c>
    </row>
    <row r="26" spans="3:10" x14ac:dyDescent="0.25">
      <c r="J26" s="75">
        <v>4</v>
      </c>
    </row>
    <row r="27" spans="3:10" x14ac:dyDescent="0.25">
      <c r="E27" s="1">
        <f>E25*$E$11</f>
        <v>506.25</v>
      </c>
      <c r="F27" s="4" t="s">
        <v>0</v>
      </c>
      <c r="G27" s="3">
        <f>$E$4</f>
        <v>100</v>
      </c>
      <c r="H27" s="8" t="s">
        <v>19</v>
      </c>
      <c r="I27" s="79">
        <f>$E$11</f>
        <v>1.5</v>
      </c>
    </row>
    <row r="28" spans="3:10" x14ac:dyDescent="0.25">
      <c r="J28" s="75">
        <v>5</v>
      </c>
    </row>
    <row r="29" spans="3:10" x14ac:dyDescent="0.25">
      <c r="E29" s="1">
        <f t="shared" ref="E29" si="0">E27*$E$11</f>
        <v>759.375</v>
      </c>
      <c r="F29" s="4" t="s">
        <v>0</v>
      </c>
      <c r="G29" s="3">
        <f>$E$4</f>
        <v>100</v>
      </c>
      <c r="H29" s="8" t="s">
        <v>19</v>
      </c>
      <c r="I29" s="79">
        <f>$E$11</f>
        <v>1.5</v>
      </c>
    </row>
    <row r="30" spans="3:10" x14ac:dyDescent="0.25">
      <c r="F30" s="4"/>
      <c r="G30" s="3"/>
    </row>
    <row r="31" spans="3:10" x14ac:dyDescent="0.25">
      <c r="C31" s="43"/>
      <c r="D31" s="43"/>
      <c r="E31" s="43"/>
      <c r="F31" s="40"/>
      <c r="G31" s="43"/>
      <c r="H31" s="42"/>
      <c r="I31" s="43"/>
      <c r="J31" s="81" t="s">
        <v>117</v>
      </c>
    </row>
    <row r="32" spans="3:10" x14ac:dyDescent="0.25">
      <c r="C32" s="43" t="s">
        <v>107</v>
      </c>
      <c r="D32" s="43"/>
      <c r="E32" s="82" t="s">
        <v>116</v>
      </c>
      <c r="F32" s="41" t="s">
        <v>0</v>
      </c>
      <c r="G32" s="40" t="s">
        <v>118</v>
      </c>
      <c r="H32" s="42" t="s">
        <v>19</v>
      </c>
      <c r="I32" s="82" t="s">
        <v>120</v>
      </c>
      <c r="J32" s="43"/>
    </row>
    <row r="33" spans="3:10" x14ac:dyDescent="0.25">
      <c r="C33" s="43"/>
      <c r="D33" s="43"/>
      <c r="E33" s="43"/>
      <c r="F33" s="40"/>
      <c r="G33" s="43"/>
      <c r="H33" s="42"/>
      <c r="I33" s="43"/>
      <c r="J33" s="43"/>
    </row>
  </sheetData>
  <sheetProtection sheet="1" objects="1" scenarios="1" selectLockedCells="1"/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75AC-DF51-4E63-B88B-4E92929D27B2}">
  <sheetPr codeName="Tabelle10"/>
  <dimension ref="B2:Y33"/>
  <sheetViews>
    <sheetView showGridLines="0" showRowColHeaders="0" zoomScaleNormal="100" workbookViewId="0">
      <selection activeCell="E4" sqref="E4"/>
    </sheetView>
  </sheetViews>
  <sheetFormatPr baseColWidth="10" defaultRowHeight="15.75" x14ac:dyDescent="0.25"/>
  <cols>
    <col min="1" max="1" width="3.42578125" style="1" customWidth="1"/>
    <col min="2" max="2" width="18.140625" style="1" customWidth="1"/>
    <col min="3" max="3" width="17" style="1" customWidth="1"/>
    <col min="4" max="4" width="9.5703125" style="1" customWidth="1"/>
    <col min="5" max="5" width="11.42578125" style="1"/>
    <col min="6" max="6" width="6.42578125" style="3" customWidth="1"/>
    <col min="7" max="7" width="11.42578125" style="1"/>
    <col min="8" max="8" width="3" style="8" customWidth="1"/>
    <col min="9" max="9" width="10" style="1" customWidth="1"/>
    <col min="10" max="10" width="10.7109375" style="1" customWidth="1"/>
    <col min="11" max="11" width="3" style="1" customWidth="1"/>
    <col min="12" max="12" width="10" style="1" customWidth="1"/>
    <col min="13" max="13" width="10.7109375" style="1" customWidth="1"/>
    <col min="14" max="14" width="3" style="1" customWidth="1"/>
    <col min="15" max="15" width="10" style="1" customWidth="1"/>
    <col min="16" max="16" width="10.7109375" style="1" customWidth="1"/>
    <col min="17" max="17" width="3" style="1" customWidth="1"/>
    <col min="18" max="18" width="10" style="1" customWidth="1"/>
    <col min="19" max="19" width="10.7109375" style="1" customWidth="1"/>
    <col min="20" max="20" width="3" style="1" customWidth="1"/>
    <col min="21" max="21" width="10" style="1" customWidth="1"/>
    <col min="22" max="22" width="10.7109375" style="1" customWidth="1"/>
    <col min="23" max="23" width="3" style="1" customWidth="1"/>
    <col min="24" max="24" width="10" style="1" customWidth="1"/>
    <col min="25" max="16384" width="11.42578125" style="1"/>
  </cols>
  <sheetData>
    <row r="2" spans="2:25" x14ac:dyDescent="0.25">
      <c r="B2" s="6" t="s">
        <v>109</v>
      </c>
    </row>
    <row r="4" spans="2:25" x14ac:dyDescent="0.25">
      <c r="B4" s="1" t="s">
        <v>99</v>
      </c>
      <c r="C4" s="1" t="s">
        <v>98</v>
      </c>
      <c r="D4" s="1" t="s">
        <v>115</v>
      </c>
      <c r="E4" s="83">
        <v>100</v>
      </c>
    </row>
    <row r="6" spans="2:25" x14ac:dyDescent="0.25">
      <c r="C6" s="1" t="s">
        <v>110</v>
      </c>
      <c r="D6" s="1" t="s">
        <v>10</v>
      </c>
      <c r="E6" s="52">
        <v>0.5</v>
      </c>
    </row>
    <row r="7" spans="2:25" x14ac:dyDescent="0.25">
      <c r="C7" s="1" t="s">
        <v>114</v>
      </c>
      <c r="E7" s="15"/>
    </row>
    <row r="8" spans="2:25" x14ac:dyDescent="0.25">
      <c r="E8" s="15"/>
    </row>
    <row r="9" spans="2:25" x14ac:dyDescent="0.25">
      <c r="B9" s="1" t="s">
        <v>103</v>
      </c>
      <c r="C9" s="1" t="s">
        <v>111</v>
      </c>
      <c r="D9" s="1" t="s">
        <v>112</v>
      </c>
      <c r="E9" s="77">
        <f>1-E6</f>
        <v>0.5</v>
      </c>
    </row>
    <row r="11" spans="2:25" x14ac:dyDescent="0.25">
      <c r="C11" s="1" t="s">
        <v>113</v>
      </c>
      <c r="D11" s="2" t="s">
        <v>121</v>
      </c>
      <c r="E11" s="79">
        <f>1-E6</f>
        <v>0.5</v>
      </c>
    </row>
    <row r="14" spans="2:25" x14ac:dyDescent="0.25">
      <c r="H14" s="3" t="s">
        <v>19</v>
      </c>
      <c r="I14" s="80">
        <f>$E$11</f>
        <v>0.5</v>
      </c>
      <c r="K14" s="2" t="s">
        <v>19</v>
      </c>
      <c r="L14" s="80">
        <f>$E$11</f>
        <v>0.5</v>
      </c>
      <c r="N14" s="2" t="s">
        <v>19</v>
      </c>
      <c r="O14" s="80">
        <f>$E$11</f>
        <v>0.5</v>
      </c>
      <c r="Q14" s="2" t="s">
        <v>19</v>
      </c>
      <c r="R14" s="80">
        <f>$E$11</f>
        <v>0.5</v>
      </c>
      <c r="T14" s="2" t="s">
        <v>19</v>
      </c>
      <c r="U14" s="80">
        <f>$E$11</f>
        <v>0.5</v>
      </c>
      <c r="W14" s="2"/>
      <c r="X14" s="73"/>
    </row>
    <row r="16" spans="2:25" x14ac:dyDescent="0.25">
      <c r="B16" s="1" t="s">
        <v>104</v>
      </c>
      <c r="G16" s="78">
        <f>E4</f>
        <v>100</v>
      </c>
      <c r="J16" s="76">
        <f>G16*I14</f>
        <v>50</v>
      </c>
      <c r="M16" s="74">
        <f>J16*L14</f>
        <v>25</v>
      </c>
      <c r="P16" s="74">
        <f>M16*O14</f>
        <v>12.5</v>
      </c>
      <c r="S16" s="74">
        <f>P16*R14</f>
        <v>6.25</v>
      </c>
      <c r="V16" s="74">
        <f>S16*U14</f>
        <v>3.125</v>
      </c>
      <c r="Y16" s="74"/>
    </row>
    <row r="18" spans="3:10" x14ac:dyDescent="0.25">
      <c r="J18" s="75">
        <f>0</f>
        <v>0</v>
      </c>
    </row>
    <row r="19" spans="3:10" x14ac:dyDescent="0.25">
      <c r="C19" s="1" t="s">
        <v>105</v>
      </c>
      <c r="E19" s="32">
        <f>E4</f>
        <v>100</v>
      </c>
      <c r="F19" s="4" t="s">
        <v>0</v>
      </c>
      <c r="G19" s="3">
        <f>$E$4</f>
        <v>100</v>
      </c>
      <c r="H19" s="8" t="s">
        <v>19</v>
      </c>
      <c r="I19" s="79">
        <f>$E$11</f>
        <v>0.5</v>
      </c>
    </row>
    <row r="20" spans="3:10" x14ac:dyDescent="0.25">
      <c r="F20" s="4"/>
      <c r="J20" s="75">
        <v>1</v>
      </c>
    </row>
    <row r="21" spans="3:10" x14ac:dyDescent="0.25">
      <c r="E21" s="37">
        <f>E19*$E$11</f>
        <v>50</v>
      </c>
      <c r="F21" s="4" t="s">
        <v>0</v>
      </c>
      <c r="G21" s="3">
        <f>$E$4</f>
        <v>100</v>
      </c>
      <c r="H21" s="8" t="s">
        <v>19</v>
      </c>
      <c r="I21" s="79">
        <f>$E$11</f>
        <v>0.5</v>
      </c>
    </row>
    <row r="22" spans="3:10" x14ac:dyDescent="0.25">
      <c r="J22" s="75">
        <v>2</v>
      </c>
    </row>
    <row r="23" spans="3:10" x14ac:dyDescent="0.25">
      <c r="E23" s="1">
        <f>E21*$E$11</f>
        <v>25</v>
      </c>
      <c r="F23" s="4" t="s">
        <v>0</v>
      </c>
      <c r="G23" s="3">
        <f>$E$4</f>
        <v>100</v>
      </c>
      <c r="H23" s="8" t="s">
        <v>19</v>
      </c>
      <c r="I23" s="79">
        <f>$E$11</f>
        <v>0.5</v>
      </c>
    </row>
    <row r="24" spans="3:10" x14ac:dyDescent="0.25">
      <c r="J24" s="75">
        <v>3</v>
      </c>
    </row>
    <row r="25" spans="3:10" x14ac:dyDescent="0.25">
      <c r="E25" s="1">
        <f>E23*$E$11</f>
        <v>12.5</v>
      </c>
      <c r="F25" s="4" t="s">
        <v>0</v>
      </c>
      <c r="G25" s="3">
        <f>$E$4</f>
        <v>100</v>
      </c>
      <c r="H25" s="8" t="s">
        <v>19</v>
      </c>
      <c r="I25" s="79">
        <f>$E$11</f>
        <v>0.5</v>
      </c>
    </row>
    <row r="26" spans="3:10" x14ac:dyDescent="0.25">
      <c r="J26" s="75">
        <v>4</v>
      </c>
    </row>
    <row r="27" spans="3:10" x14ac:dyDescent="0.25">
      <c r="E27" s="1">
        <f>E25*$E$11</f>
        <v>6.25</v>
      </c>
      <c r="F27" s="4" t="s">
        <v>0</v>
      </c>
      <c r="G27" s="3">
        <f>$E$4</f>
        <v>100</v>
      </c>
      <c r="H27" s="8" t="s">
        <v>19</v>
      </c>
      <c r="I27" s="79">
        <f>$E$11</f>
        <v>0.5</v>
      </c>
    </row>
    <row r="28" spans="3:10" x14ac:dyDescent="0.25">
      <c r="J28" s="75">
        <v>5</v>
      </c>
    </row>
    <row r="29" spans="3:10" x14ac:dyDescent="0.25">
      <c r="E29" s="1">
        <f t="shared" ref="E29" si="0">E27*$E$11</f>
        <v>3.125</v>
      </c>
      <c r="F29" s="4" t="s">
        <v>0</v>
      </c>
      <c r="G29" s="3">
        <f>$E$4</f>
        <v>100</v>
      </c>
      <c r="H29" s="8" t="s">
        <v>19</v>
      </c>
      <c r="I29" s="79">
        <f>$E$11</f>
        <v>0.5</v>
      </c>
    </row>
    <row r="30" spans="3:10" x14ac:dyDescent="0.25">
      <c r="F30" s="4"/>
      <c r="G30" s="3"/>
    </row>
    <row r="31" spans="3:10" x14ac:dyDescent="0.25">
      <c r="C31" s="43"/>
      <c r="D31" s="43"/>
      <c r="E31" s="43"/>
      <c r="F31" s="40"/>
      <c r="G31" s="43"/>
      <c r="H31" s="42"/>
      <c r="I31" s="43"/>
      <c r="J31" s="81" t="s">
        <v>117</v>
      </c>
    </row>
    <row r="32" spans="3:10" x14ac:dyDescent="0.25">
      <c r="C32" s="43" t="s">
        <v>107</v>
      </c>
      <c r="D32" s="43"/>
      <c r="E32" s="82" t="s">
        <v>116</v>
      </c>
      <c r="F32" s="41" t="s">
        <v>0</v>
      </c>
      <c r="G32" s="40" t="s">
        <v>118</v>
      </c>
      <c r="H32" s="42" t="s">
        <v>19</v>
      </c>
      <c r="I32" s="82" t="s">
        <v>120</v>
      </c>
      <c r="J32" s="43"/>
    </row>
    <row r="33" spans="3:10" x14ac:dyDescent="0.25">
      <c r="C33" s="43"/>
      <c r="D33" s="43"/>
      <c r="E33" s="43"/>
      <c r="F33" s="40"/>
      <c r="G33" s="43"/>
      <c r="H33" s="42"/>
      <c r="I33" s="43"/>
      <c r="J33" s="43"/>
    </row>
  </sheetData>
  <sheetProtection sheet="1" objects="1" scenarios="1" selectLockedCells="1"/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5DDD-A472-40D6-BEF7-22EB12E0F743}">
  <sheetPr codeName="Tabelle1"/>
  <dimension ref="B2:AO35"/>
  <sheetViews>
    <sheetView showGridLines="0" showRowColHeaders="0" zoomScaleNormal="100" workbookViewId="0">
      <selection activeCell="E11" sqref="E11:H11"/>
    </sheetView>
  </sheetViews>
  <sheetFormatPr baseColWidth="10" defaultRowHeight="15.75" x14ac:dyDescent="0.25"/>
  <cols>
    <col min="1" max="1" width="4.140625" style="1" customWidth="1"/>
    <col min="2" max="2" width="10.5703125" style="1" customWidth="1"/>
    <col min="3" max="3" width="4" style="1" customWidth="1"/>
    <col min="4" max="4" width="7.28515625" style="1" customWidth="1"/>
    <col min="5" max="5" width="5" style="1" customWidth="1"/>
    <col min="6" max="6" width="7.42578125" style="1" customWidth="1"/>
    <col min="7" max="7" width="2.5703125" style="1" customWidth="1"/>
    <col min="8" max="8" width="5.7109375" style="1" customWidth="1"/>
    <col min="9" max="9" width="4.28515625" style="1" customWidth="1"/>
    <col min="10" max="10" width="7" style="2" customWidth="1"/>
    <col min="11" max="12" width="2.140625" style="1" customWidth="1"/>
    <col min="13" max="13" width="10.5703125" style="1" customWidth="1"/>
    <col min="14" max="14" width="1.42578125" style="1" customWidth="1"/>
    <col min="15" max="15" width="7.28515625" style="1" customWidth="1"/>
    <col min="16" max="16" width="3.7109375" style="1" customWidth="1"/>
    <col min="17" max="17" width="5.140625" style="1" customWidth="1"/>
    <col min="18" max="18" width="4.140625" style="1" customWidth="1"/>
    <col min="19" max="19" width="10" style="1" customWidth="1"/>
    <col min="20" max="20" width="3.85546875" style="1" customWidth="1"/>
    <col min="21" max="22" width="2.140625" style="1" customWidth="1"/>
    <col min="23" max="23" width="10.5703125" style="1" customWidth="1"/>
    <col min="24" max="24" width="2.7109375" style="1" customWidth="1"/>
    <col min="25" max="26" width="4.28515625" style="1" customWidth="1"/>
    <col min="27" max="27" width="3.7109375" style="1" customWidth="1"/>
    <col min="28" max="28" width="5.140625" style="1" customWidth="1"/>
    <col min="29" max="29" width="4.140625" style="1" customWidth="1"/>
    <col min="30" max="30" width="4" style="1" customWidth="1"/>
    <col min="31" max="31" width="3.85546875" style="1" customWidth="1"/>
    <col min="32" max="33" width="2.140625" style="1" customWidth="1"/>
    <col min="34" max="34" width="10.5703125" style="1" customWidth="1"/>
    <col min="35" max="35" width="2.5703125" style="1" customWidth="1"/>
    <col min="36" max="36" width="7.28515625" style="1" customWidth="1"/>
    <col min="37" max="37" width="3.7109375" style="1" customWidth="1"/>
    <col min="38" max="38" width="10.5703125" style="1" customWidth="1"/>
    <col min="39" max="39" width="4.140625" style="1" customWidth="1"/>
    <col min="40" max="40" width="2.42578125" style="1" customWidth="1"/>
    <col min="41" max="41" width="3.85546875" style="1" customWidth="1"/>
    <col min="42" max="16384" width="11.42578125" style="1"/>
  </cols>
  <sheetData>
    <row r="2" spans="2:41" x14ac:dyDescent="0.25">
      <c r="B2" s="6" t="s">
        <v>169</v>
      </c>
    </row>
    <row r="4" spans="2:41" x14ac:dyDescent="0.25">
      <c r="B4" s="43"/>
      <c r="C4" s="40"/>
      <c r="D4" s="43"/>
      <c r="E4" s="42"/>
      <c r="F4" s="43"/>
      <c r="G4" s="42" t="s">
        <v>117</v>
      </c>
      <c r="J4" s="2" t="s">
        <v>129</v>
      </c>
      <c r="K4" s="1" t="s">
        <v>122</v>
      </c>
    </row>
    <row r="5" spans="2:41" x14ac:dyDescent="0.25">
      <c r="B5" s="82" t="s">
        <v>116</v>
      </c>
      <c r="C5" s="41" t="s">
        <v>0</v>
      </c>
      <c r="D5" s="40" t="s">
        <v>118</v>
      </c>
      <c r="E5" s="42" t="s">
        <v>19</v>
      </c>
      <c r="F5" s="82" t="s">
        <v>120</v>
      </c>
      <c r="G5" s="43"/>
      <c r="J5" s="2" t="s">
        <v>123</v>
      </c>
      <c r="K5" s="1" t="s">
        <v>124</v>
      </c>
      <c r="T5" s="18" t="b">
        <v>0</v>
      </c>
    </row>
    <row r="6" spans="2:41" x14ac:dyDescent="0.25">
      <c r="B6" s="43"/>
      <c r="C6" s="40"/>
      <c r="D6" s="43"/>
      <c r="E6" s="42"/>
      <c r="F6" s="43"/>
      <c r="G6" s="43"/>
      <c r="J6" s="2" t="s">
        <v>125</v>
      </c>
      <c r="K6" s="1" t="s">
        <v>126</v>
      </c>
    </row>
    <row r="7" spans="2:41" x14ac:dyDescent="0.25">
      <c r="J7" s="2" t="s">
        <v>128</v>
      </c>
      <c r="K7" s="1" t="s">
        <v>127</v>
      </c>
    </row>
    <row r="9" spans="2:41" x14ac:dyDescent="0.25">
      <c r="B9" s="90" t="s">
        <v>130</v>
      </c>
      <c r="E9" s="18" t="b">
        <v>0</v>
      </c>
      <c r="K9" s="84"/>
      <c r="M9" s="90" t="s">
        <v>134</v>
      </c>
      <c r="Q9" s="18" t="b">
        <v>0</v>
      </c>
      <c r="T9" s="2"/>
      <c r="U9" s="84"/>
      <c r="W9" s="90" t="s">
        <v>137</v>
      </c>
      <c r="AE9" s="2"/>
      <c r="AF9" s="84"/>
      <c r="AH9" s="90" t="s">
        <v>138</v>
      </c>
      <c r="AK9" s="18" t="b">
        <v>0</v>
      </c>
      <c r="AO9" s="2"/>
    </row>
    <row r="10" spans="2:41" x14ac:dyDescent="0.25">
      <c r="K10" s="84"/>
      <c r="T10" s="2"/>
      <c r="U10" s="84"/>
      <c r="X10" s="18" t="b">
        <v>0</v>
      </c>
      <c r="AE10" s="2"/>
      <c r="AF10" s="84"/>
      <c r="AO10" s="2"/>
    </row>
    <row r="11" spans="2:41" x14ac:dyDescent="0.25">
      <c r="B11" s="1" t="s">
        <v>6</v>
      </c>
      <c r="D11" s="2" t="s">
        <v>132</v>
      </c>
      <c r="E11" s="155">
        <v>100</v>
      </c>
      <c r="F11" s="155"/>
      <c r="G11" s="155"/>
      <c r="H11" s="155"/>
      <c r="I11" s="3"/>
      <c r="K11" s="84"/>
      <c r="M11" s="1" t="s">
        <v>6</v>
      </c>
      <c r="O11" s="2" t="s">
        <v>131</v>
      </c>
      <c r="P11" s="155">
        <v>225</v>
      </c>
      <c r="Q11" s="155"/>
      <c r="R11" s="155"/>
      <c r="S11" s="155"/>
      <c r="T11" s="2"/>
      <c r="U11" s="84"/>
      <c r="W11" s="1" t="s">
        <v>6</v>
      </c>
      <c r="Z11" s="2" t="s">
        <v>133</v>
      </c>
      <c r="AA11" s="154">
        <v>2</v>
      </c>
      <c r="AB11" s="154"/>
      <c r="AC11" s="154"/>
      <c r="AD11" s="154"/>
      <c r="AE11" s="2"/>
      <c r="AF11" s="84"/>
      <c r="AH11" s="1" t="s">
        <v>6</v>
      </c>
      <c r="AK11" s="2" t="s">
        <v>133</v>
      </c>
      <c r="AL11" s="154">
        <v>2</v>
      </c>
      <c r="AM11" s="154"/>
      <c r="AN11" s="154"/>
      <c r="AO11" s="154"/>
    </row>
    <row r="12" spans="2:41" x14ac:dyDescent="0.25">
      <c r="D12" s="2" t="s">
        <v>119</v>
      </c>
      <c r="E12" s="154">
        <v>1.5</v>
      </c>
      <c r="F12" s="154"/>
      <c r="G12" s="154"/>
      <c r="H12" s="154"/>
      <c r="I12" s="3"/>
      <c r="K12" s="84"/>
      <c r="O12" s="2" t="s">
        <v>132</v>
      </c>
      <c r="P12" s="155">
        <v>100</v>
      </c>
      <c r="Q12" s="155"/>
      <c r="R12" s="155"/>
      <c r="S12" s="155"/>
      <c r="T12" s="2"/>
      <c r="U12" s="84"/>
      <c r="X12" s="2" t="s">
        <v>139</v>
      </c>
      <c r="Y12" s="3">
        <f>AA11</f>
        <v>2</v>
      </c>
      <c r="Z12" s="2" t="s">
        <v>141</v>
      </c>
      <c r="AA12" s="155">
        <v>225</v>
      </c>
      <c r="AB12" s="155"/>
      <c r="AC12" s="155"/>
      <c r="AD12" s="155"/>
      <c r="AE12" s="2"/>
      <c r="AF12" s="84"/>
      <c r="AI12" s="2" t="s">
        <v>139</v>
      </c>
      <c r="AJ12" s="3">
        <f>AL11</f>
        <v>2</v>
      </c>
      <c r="AK12" s="2" t="s">
        <v>141</v>
      </c>
      <c r="AL12" s="155">
        <v>225</v>
      </c>
      <c r="AM12" s="155"/>
      <c r="AN12" s="155"/>
      <c r="AO12" s="155"/>
    </row>
    <row r="13" spans="2:41" x14ac:dyDescent="0.25">
      <c r="D13" s="2" t="s">
        <v>133</v>
      </c>
      <c r="E13" s="154">
        <v>5</v>
      </c>
      <c r="F13" s="154"/>
      <c r="G13" s="154"/>
      <c r="H13" s="154"/>
      <c r="I13" s="3"/>
      <c r="K13" s="84"/>
      <c r="O13" s="2" t="s">
        <v>119</v>
      </c>
      <c r="P13" s="154">
        <v>1.5</v>
      </c>
      <c r="Q13" s="154"/>
      <c r="R13" s="154"/>
      <c r="S13" s="154"/>
      <c r="T13" s="2"/>
      <c r="U13" s="84"/>
      <c r="Z13" s="2" t="s">
        <v>119</v>
      </c>
      <c r="AA13" s="154">
        <v>1.5</v>
      </c>
      <c r="AB13" s="154"/>
      <c r="AC13" s="154"/>
      <c r="AD13" s="154"/>
      <c r="AE13" s="2"/>
      <c r="AF13" s="84"/>
      <c r="AJ13" s="126" t="s">
        <v>132</v>
      </c>
      <c r="AK13" s="126"/>
      <c r="AL13" s="155">
        <v>100</v>
      </c>
      <c r="AM13" s="155"/>
      <c r="AN13" s="155"/>
      <c r="AO13" s="155"/>
    </row>
    <row r="14" spans="2:41" x14ac:dyDescent="0.25">
      <c r="K14" s="84"/>
      <c r="T14" s="2"/>
      <c r="U14" s="84"/>
      <c r="AE14" s="2"/>
      <c r="AF14" s="84"/>
      <c r="AO14" s="2"/>
    </row>
    <row r="15" spans="2:41" x14ac:dyDescent="0.25">
      <c r="B15" s="1" t="s">
        <v>7</v>
      </c>
      <c r="D15" s="98" t="s">
        <v>139</v>
      </c>
      <c r="E15" s="99">
        <f>E13</f>
        <v>5</v>
      </c>
      <c r="F15" s="100" t="s">
        <v>50</v>
      </c>
      <c r="K15" s="84"/>
      <c r="M15" s="1" t="s">
        <v>7</v>
      </c>
      <c r="O15" s="99" t="s">
        <v>117</v>
      </c>
      <c r="T15" s="2"/>
      <c r="U15" s="84"/>
      <c r="W15" s="1" t="s">
        <v>7</v>
      </c>
      <c r="Z15" s="100" t="s">
        <v>118</v>
      </c>
      <c r="AE15" s="2"/>
      <c r="AF15" s="84"/>
      <c r="AH15" s="1" t="s">
        <v>7</v>
      </c>
      <c r="AJ15" s="99" t="s">
        <v>120</v>
      </c>
      <c r="AO15" s="2"/>
    </row>
    <row r="16" spans="2:41" x14ac:dyDescent="0.25">
      <c r="K16" s="84"/>
      <c r="T16" s="2"/>
      <c r="U16" s="84"/>
      <c r="AE16" s="2"/>
      <c r="AF16" s="84"/>
      <c r="AO16" s="2"/>
    </row>
    <row r="17" spans="2:41" x14ac:dyDescent="0.25">
      <c r="D17" s="43"/>
      <c r="E17" s="40"/>
      <c r="F17" s="43"/>
      <c r="G17" s="42"/>
      <c r="H17" s="43"/>
      <c r="I17" s="42" t="s">
        <v>117</v>
      </c>
      <c r="K17" s="84"/>
      <c r="O17" s="85"/>
      <c r="P17" s="26"/>
      <c r="Q17" s="85"/>
      <c r="R17" s="86"/>
      <c r="S17" s="85"/>
      <c r="T17" s="86" t="s">
        <v>117</v>
      </c>
      <c r="U17" s="84"/>
      <c r="Z17" s="85"/>
      <c r="AA17" s="26"/>
      <c r="AB17" s="85"/>
      <c r="AC17" s="86"/>
      <c r="AD17" s="85"/>
      <c r="AE17" s="86" t="s">
        <v>117</v>
      </c>
      <c r="AF17" s="84"/>
      <c r="AJ17" s="85"/>
      <c r="AK17" s="26"/>
      <c r="AL17" s="85"/>
      <c r="AM17" s="86"/>
      <c r="AN17" s="85"/>
      <c r="AO17" s="86" t="s">
        <v>117</v>
      </c>
    </row>
    <row r="18" spans="2:41" x14ac:dyDescent="0.25">
      <c r="B18" s="1" t="s">
        <v>9</v>
      </c>
      <c r="D18" s="82" t="s">
        <v>116</v>
      </c>
      <c r="E18" s="41" t="s">
        <v>0</v>
      </c>
      <c r="F18" s="40" t="s">
        <v>118</v>
      </c>
      <c r="G18" s="40" t="s">
        <v>19</v>
      </c>
      <c r="H18" s="82" t="s">
        <v>120</v>
      </c>
      <c r="I18" s="82"/>
      <c r="K18" s="84"/>
      <c r="M18" s="1" t="s">
        <v>9</v>
      </c>
      <c r="O18" s="87" t="s">
        <v>116</v>
      </c>
      <c r="P18" s="88" t="s">
        <v>0</v>
      </c>
      <c r="Q18" s="26" t="s">
        <v>118</v>
      </c>
      <c r="R18" s="26" t="s">
        <v>19</v>
      </c>
      <c r="S18" s="87" t="s">
        <v>120</v>
      </c>
      <c r="T18" s="85"/>
      <c r="U18" s="84"/>
      <c r="W18" s="1" t="s">
        <v>9</v>
      </c>
      <c r="Z18" s="87" t="s">
        <v>116</v>
      </c>
      <c r="AA18" s="88" t="s">
        <v>0</v>
      </c>
      <c r="AB18" s="26" t="s">
        <v>118</v>
      </c>
      <c r="AC18" s="26" t="s">
        <v>19</v>
      </c>
      <c r="AD18" s="87" t="s">
        <v>120</v>
      </c>
      <c r="AE18" s="85"/>
      <c r="AF18" s="84"/>
      <c r="AH18" s="1" t="s">
        <v>9</v>
      </c>
      <c r="AJ18" s="87" t="s">
        <v>116</v>
      </c>
      <c r="AK18" s="88" t="s">
        <v>0</v>
      </c>
      <c r="AL18" s="26" t="s">
        <v>118</v>
      </c>
      <c r="AM18" s="26" t="s">
        <v>19</v>
      </c>
      <c r="AN18" s="87" t="s">
        <v>120</v>
      </c>
      <c r="AO18" s="85"/>
    </row>
    <row r="19" spans="2:41" x14ac:dyDescent="0.25">
      <c r="D19" s="43"/>
      <c r="E19" s="40"/>
      <c r="F19" s="43"/>
      <c r="G19" s="42"/>
      <c r="H19" s="43"/>
      <c r="I19" s="43"/>
      <c r="K19" s="84"/>
      <c r="O19" s="85"/>
      <c r="P19" s="26"/>
      <c r="Q19" s="85"/>
      <c r="R19" s="86"/>
      <c r="S19" s="85"/>
      <c r="T19" s="85"/>
      <c r="U19" s="84"/>
      <c r="Z19" s="85"/>
      <c r="AA19" s="26"/>
      <c r="AB19" s="85"/>
      <c r="AC19" s="86"/>
      <c r="AD19" s="85"/>
      <c r="AE19" s="85"/>
      <c r="AF19" s="84"/>
      <c r="AJ19" s="85"/>
      <c r="AK19" s="26"/>
      <c r="AL19" s="85"/>
      <c r="AM19" s="86"/>
      <c r="AN19" s="85"/>
      <c r="AO19" s="85"/>
    </row>
    <row r="20" spans="2:41" x14ac:dyDescent="0.25">
      <c r="K20" s="84"/>
      <c r="T20" s="2"/>
      <c r="U20" s="84"/>
      <c r="AE20" s="2"/>
      <c r="AF20" s="84"/>
      <c r="AJ20" s="43"/>
      <c r="AK20" s="43"/>
      <c r="AL20" s="43"/>
      <c r="AM20" s="43"/>
      <c r="AN20" s="89">
        <v>1</v>
      </c>
      <c r="AO20" s="2"/>
    </row>
    <row r="21" spans="2:41" x14ac:dyDescent="0.25">
      <c r="K21" s="84"/>
      <c r="O21" s="43"/>
      <c r="P21" s="43"/>
      <c r="Q21" s="43"/>
      <c r="R21" s="43"/>
      <c r="S21" s="40" t="s">
        <v>116</v>
      </c>
      <c r="T21" s="82"/>
      <c r="U21" s="84"/>
      <c r="Y21" s="43"/>
      <c r="Z21" s="43"/>
      <c r="AA21" s="43"/>
      <c r="AB21" s="164" t="s">
        <v>116</v>
      </c>
      <c r="AC21" s="164"/>
      <c r="AD21" s="85"/>
      <c r="AE21" s="87"/>
      <c r="AF21" s="84"/>
      <c r="AJ21" s="43"/>
      <c r="AK21" s="43"/>
      <c r="AL21" s="164" t="s">
        <v>116</v>
      </c>
      <c r="AM21" s="164"/>
      <c r="AN21" s="40" t="s">
        <v>117</v>
      </c>
      <c r="AO21" s="87"/>
    </row>
    <row r="22" spans="2:41" x14ac:dyDescent="0.25">
      <c r="K22" s="84"/>
      <c r="M22" s="2" t="s">
        <v>45</v>
      </c>
      <c r="O22" s="82" t="s">
        <v>117</v>
      </c>
      <c r="P22" s="40" t="s">
        <v>0</v>
      </c>
      <c r="Q22" s="82" t="s">
        <v>135</v>
      </c>
      <c r="R22" s="43"/>
      <c r="S22" s="41" t="s">
        <v>136</v>
      </c>
      <c r="T22" s="82"/>
      <c r="U22" s="84"/>
      <c r="W22" s="2" t="s">
        <v>45</v>
      </c>
      <c r="Y22" s="43"/>
      <c r="Z22" s="82" t="s">
        <v>118</v>
      </c>
      <c r="AA22" s="40" t="s">
        <v>0</v>
      </c>
      <c r="AB22" s="165" t="s">
        <v>21</v>
      </c>
      <c r="AC22" s="165"/>
      <c r="AD22" s="88"/>
      <c r="AE22" s="87"/>
      <c r="AF22" s="84"/>
      <c r="AH22" s="2" t="s">
        <v>45</v>
      </c>
      <c r="AJ22" s="82" t="s">
        <v>120</v>
      </c>
      <c r="AK22" s="40" t="s">
        <v>0</v>
      </c>
      <c r="AL22" s="165" t="s">
        <v>21</v>
      </c>
      <c r="AM22" s="165"/>
      <c r="AN22" s="41"/>
      <c r="AO22" s="87"/>
    </row>
    <row r="23" spans="2:41" ht="8.25" customHeight="1" x14ac:dyDescent="0.25">
      <c r="K23" s="84"/>
      <c r="O23" s="82"/>
      <c r="P23" s="40"/>
      <c r="Q23" s="82"/>
      <c r="R23" s="166" t="s">
        <v>120</v>
      </c>
      <c r="S23" s="127" t="s">
        <v>118</v>
      </c>
      <c r="T23" s="82"/>
      <c r="U23" s="84"/>
      <c r="Y23" s="43"/>
      <c r="Z23" s="82"/>
      <c r="AA23" s="40"/>
      <c r="AB23" s="41"/>
      <c r="AC23" s="166" t="s">
        <v>117</v>
      </c>
      <c r="AD23" s="88"/>
      <c r="AE23" s="87"/>
      <c r="AF23" s="84"/>
      <c r="AJ23" s="82"/>
      <c r="AK23" s="40"/>
      <c r="AL23" s="160" t="s">
        <v>118</v>
      </c>
      <c r="AM23" s="160"/>
      <c r="AN23" s="41"/>
      <c r="AO23" s="87"/>
    </row>
    <row r="24" spans="2:41" x14ac:dyDescent="0.25">
      <c r="K24" s="84"/>
      <c r="O24" s="43"/>
      <c r="P24" s="43"/>
      <c r="Q24" s="43"/>
      <c r="R24" s="166"/>
      <c r="S24" s="127"/>
      <c r="T24" s="43"/>
      <c r="U24" s="84"/>
      <c r="Y24" s="43"/>
      <c r="Z24" s="43"/>
      <c r="AA24" s="43"/>
      <c r="AB24" s="82" t="s">
        <v>120</v>
      </c>
      <c r="AC24" s="166"/>
      <c r="AD24" s="85"/>
      <c r="AE24" s="85"/>
      <c r="AF24" s="84"/>
      <c r="AJ24" s="43"/>
      <c r="AK24" s="43"/>
      <c r="AL24" s="160"/>
      <c r="AM24" s="160"/>
      <c r="AN24" s="43"/>
      <c r="AO24" s="85"/>
    </row>
    <row r="25" spans="2:41" x14ac:dyDescent="0.25">
      <c r="K25" s="84"/>
      <c r="U25" s="84"/>
      <c r="AF25" s="84"/>
    </row>
    <row r="26" spans="2:41" x14ac:dyDescent="0.25">
      <c r="D26" s="85"/>
      <c r="E26" s="26"/>
      <c r="F26" s="85"/>
      <c r="G26" s="86"/>
      <c r="H26" s="85"/>
      <c r="I26" s="86">
        <f>E13</f>
        <v>5</v>
      </c>
      <c r="K26" s="84"/>
      <c r="O26" s="85"/>
      <c r="P26" s="85"/>
      <c r="Q26" s="85"/>
      <c r="R26" s="85"/>
      <c r="S26" s="91">
        <f>P11</f>
        <v>225</v>
      </c>
      <c r="T26" s="87"/>
      <c r="U26" s="84"/>
      <c r="Z26" s="92"/>
      <c r="AA26" s="92"/>
      <c r="AB26" s="95" t="s">
        <v>139</v>
      </c>
      <c r="AC26" s="94">
        <f>AA11</f>
        <v>2</v>
      </c>
      <c r="AD26" s="92" t="s">
        <v>50</v>
      </c>
      <c r="AF26" s="84"/>
      <c r="AJ26" s="92"/>
      <c r="AK26" s="92"/>
      <c r="AL26" s="92"/>
      <c r="AM26" s="92"/>
      <c r="AN26" s="93">
        <v>1</v>
      </c>
    </row>
    <row r="27" spans="2:41" x14ac:dyDescent="0.25">
      <c r="B27" s="1" t="s">
        <v>14</v>
      </c>
      <c r="C27" s="2" t="s">
        <v>139</v>
      </c>
      <c r="D27" s="26">
        <f>E13</f>
        <v>5</v>
      </c>
      <c r="E27" s="88" t="s">
        <v>140</v>
      </c>
      <c r="F27" s="26">
        <f>E11</f>
        <v>100</v>
      </c>
      <c r="G27" s="26" t="s">
        <v>19</v>
      </c>
      <c r="H27" s="87">
        <f>E12</f>
        <v>1.5</v>
      </c>
      <c r="I27" s="87"/>
      <c r="K27" s="84"/>
      <c r="M27" s="1" t="s">
        <v>14</v>
      </c>
      <c r="O27" s="87" t="s">
        <v>117</v>
      </c>
      <c r="P27" s="26" t="s">
        <v>0</v>
      </c>
      <c r="Q27" s="87" t="s">
        <v>135</v>
      </c>
      <c r="R27" s="85"/>
      <c r="S27" s="88" t="s">
        <v>33</v>
      </c>
      <c r="T27" s="87"/>
      <c r="U27" s="84"/>
      <c r="W27" s="1" t="s">
        <v>14</v>
      </c>
      <c r="Z27" s="95" t="s">
        <v>118</v>
      </c>
      <c r="AA27" s="94" t="s">
        <v>0</v>
      </c>
      <c r="AB27" s="152" t="s">
        <v>142</v>
      </c>
      <c r="AC27" s="152"/>
      <c r="AD27" s="152"/>
      <c r="AF27" s="84"/>
      <c r="AH27" s="1" t="s">
        <v>14</v>
      </c>
      <c r="AJ27" s="92"/>
      <c r="AK27" s="92"/>
      <c r="AL27" s="156">
        <f>AL12</f>
        <v>225</v>
      </c>
      <c r="AM27" s="157"/>
      <c r="AN27" s="94">
        <f>AL11</f>
        <v>2</v>
      </c>
    </row>
    <row r="28" spans="2:41" ht="10.5" customHeight="1" x14ac:dyDescent="0.25">
      <c r="D28" s="85"/>
      <c r="E28" s="26"/>
      <c r="F28" s="85"/>
      <c r="G28" s="86"/>
      <c r="H28" s="85"/>
      <c r="I28" s="85"/>
      <c r="K28" s="84"/>
      <c r="O28" s="87"/>
      <c r="P28" s="26"/>
      <c r="Q28" s="87"/>
      <c r="R28" s="161">
        <f>P13</f>
        <v>1.5</v>
      </c>
      <c r="S28" s="162">
        <f>P12</f>
        <v>100</v>
      </c>
      <c r="T28" s="87"/>
      <c r="U28" s="84"/>
      <c r="Z28" s="95"/>
      <c r="AA28" s="94"/>
      <c r="AB28" s="92"/>
      <c r="AC28" s="96"/>
      <c r="AD28" s="97" t="s">
        <v>117</v>
      </c>
      <c r="AF28" s="84"/>
      <c r="AJ28" s="95" t="s">
        <v>120</v>
      </c>
      <c r="AK28" s="94" t="s">
        <v>0</v>
      </c>
      <c r="AL28" s="152" t="s">
        <v>33</v>
      </c>
      <c r="AM28" s="152"/>
      <c r="AN28" s="96"/>
    </row>
    <row r="29" spans="2:41" x14ac:dyDescent="0.25">
      <c r="K29" s="84"/>
      <c r="O29" s="85"/>
      <c r="P29" s="85"/>
      <c r="Q29" s="85"/>
      <c r="R29" s="161"/>
      <c r="S29" s="163"/>
      <c r="T29" s="85"/>
      <c r="U29" s="84"/>
      <c r="Z29" s="92"/>
      <c r="AA29" s="92"/>
      <c r="AB29" s="92"/>
      <c r="AC29" s="95" t="s">
        <v>120</v>
      </c>
      <c r="AD29" s="97"/>
      <c r="AF29" s="84"/>
      <c r="AJ29" s="95"/>
      <c r="AK29" s="94"/>
      <c r="AL29" s="158">
        <f>AL13</f>
        <v>100</v>
      </c>
      <c r="AM29" s="159"/>
      <c r="AN29" s="96"/>
    </row>
    <row r="30" spans="2:41" x14ac:dyDescent="0.25">
      <c r="J30" s="1"/>
      <c r="K30" s="84"/>
      <c r="U30" s="84"/>
      <c r="AF30" s="84"/>
      <c r="AJ30" s="92"/>
      <c r="AK30" s="92"/>
      <c r="AL30" s="159"/>
      <c r="AM30" s="159"/>
      <c r="AN30" s="92"/>
    </row>
    <row r="31" spans="2:41" x14ac:dyDescent="0.25">
      <c r="J31" s="31"/>
      <c r="K31" s="84"/>
      <c r="U31" s="84"/>
      <c r="AF31" s="84"/>
    </row>
    <row r="32" spans="2:41" x14ac:dyDescent="0.25">
      <c r="C32" s="98" t="s">
        <v>139</v>
      </c>
      <c r="D32" s="99">
        <f>E13</f>
        <v>5</v>
      </c>
      <c r="E32" s="101" t="s">
        <v>140</v>
      </c>
      <c r="F32" s="153">
        <f>F27*H27^I26</f>
        <v>759.375</v>
      </c>
      <c r="G32" s="153"/>
      <c r="H32" s="153"/>
      <c r="I32" s="153"/>
      <c r="K32" s="84"/>
      <c r="O32" s="98" t="s">
        <v>117</v>
      </c>
      <c r="P32" s="101" t="s">
        <v>0</v>
      </c>
      <c r="Q32" s="102">
        <f>LOG(S26/S28,R28)</f>
        <v>2</v>
      </c>
      <c r="U32" s="84"/>
      <c r="Z32" s="100" t="s">
        <v>118</v>
      </c>
      <c r="AA32" s="100" t="s">
        <v>0</v>
      </c>
      <c r="AB32" s="153">
        <f>AA12/(AA13^AA11)</f>
        <v>100</v>
      </c>
      <c r="AC32" s="153"/>
      <c r="AD32" s="153"/>
      <c r="AE32" s="153"/>
      <c r="AF32" s="84"/>
      <c r="AJ32" s="98" t="s">
        <v>120</v>
      </c>
      <c r="AK32" s="100" t="s">
        <v>0</v>
      </c>
      <c r="AL32" s="102">
        <f>(AL27/AL29)^(1/AN27)</f>
        <v>1.5</v>
      </c>
    </row>
    <row r="33" spans="11:32" x14ac:dyDescent="0.25">
      <c r="K33" s="84"/>
      <c r="U33" s="84"/>
      <c r="AF33" s="84"/>
    </row>
    <row r="34" spans="11:32" x14ac:dyDescent="0.25">
      <c r="K34" s="84"/>
      <c r="U34" s="84"/>
      <c r="AF34" s="84"/>
    </row>
    <row r="35" spans="11:32" x14ac:dyDescent="0.25">
      <c r="K35" s="84"/>
      <c r="U35" s="84"/>
      <c r="AF35" s="84"/>
    </row>
  </sheetData>
  <sheetProtection sheet="1" objects="1" scenarios="1" selectLockedCells="1"/>
  <mergeCells count="29">
    <mergeCell ref="E11:H11"/>
    <mergeCell ref="E12:H12"/>
    <mergeCell ref="E13:H13"/>
    <mergeCell ref="P11:S11"/>
    <mergeCell ref="P12:S12"/>
    <mergeCell ref="P13:S13"/>
    <mergeCell ref="AA11:AD11"/>
    <mergeCell ref="AA13:AD13"/>
    <mergeCell ref="R23:R24"/>
    <mergeCell ref="AC23:AC24"/>
    <mergeCell ref="AB22:AC22"/>
    <mergeCell ref="AB21:AC21"/>
    <mergeCell ref="S23:S24"/>
    <mergeCell ref="AB27:AD27"/>
    <mergeCell ref="AB32:AE32"/>
    <mergeCell ref="F32:I32"/>
    <mergeCell ref="AL11:AO11"/>
    <mergeCell ref="AL12:AO12"/>
    <mergeCell ref="AJ13:AK13"/>
    <mergeCell ref="AL13:AO13"/>
    <mergeCell ref="AL27:AM27"/>
    <mergeCell ref="AL28:AM28"/>
    <mergeCell ref="AL29:AM30"/>
    <mergeCell ref="AL23:AM24"/>
    <mergeCell ref="R28:R29"/>
    <mergeCell ref="S28:S29"/>
    <mergeCell ref="AL21:AM21"/>
    <mergeCell ref="AL22:AM22"/>
    <mergeCell ref="AA12:AD12"/>
  </mergeCells>
  <conditionalFormatting sqref="B17:AO35">
    <cfRule type="expression" dxfId="17" priority="5">
      <formula>$T$5</formula>
    </cfRule>
  </conditionalFormatting>
  <conditionalFormatting sqref="B11:J35">
    <cfRule type="expression" dxfId="16" priority="4">
      <formula>$E$9=TRUE</formula>
    </cfRule>
  </conditionalFormatting>
  <conditionalFormatting sqref="M11:T33">
    <cfRule type="expression" dxfId="15" priority="3">
      <formula>$Q$9=TRUE</formula>
    </cfRule>
  </conditionalFormatting>
  <conditionalFormatting sqref="W11:AE33">
    <cfRule type="expression" dxfId="14" priority="2">
      <formula>$X$10=TRUE</formula>
    </cfRule>
  </conditionalFormatting>
  <conditionalFormatting sqref="AH11:AO341">
    <cfRule type="expression" dxfId="13" priority="1">
      <formula>$AK$9=TRUE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Fill="0" autoLine="0" autoPict="0">
                <anchor moveWithCells="1">
                  <from>
                    <xdr:col>20</xdr:col>
                    <xdr:colOff>142875</xdr:colOff>
                    <xdr:row>2</xdr:row>
                    <xdr:rowOff>171450</xdr:rowOff>
                  </from>
                  <to>
                    <xdr:col>25</xdr:col>
                    <xdr:colOff>209550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defaultSize="0" autoFill="0" autoLine="0" autoPict="0">
                <anchor moveWithCells="1">
                  <from>
                    <xdr:col>1</xdr:col>
                    <xdr:colOff>447675</xdr:colOff>
                    <xdr:row>8</xdr:row>
                    <xdr:rowOff>0</xdr:rowOff>
                  </from>
                  <to>
                    <xdr:col>3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12</xdr:col>
                    <xdr:colOff>466725</xdr:colOff>
                    <xdr:row>8</xdr:row>
                    <xdr:rowOff>0</xdr:rowOff>
                  </from>
                  <to>
                    <xdr:col>15</xdr:col>
                    <xdr:colOff>142875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Fill="0" autoLine="0" autoPict="0">
                <anchor moveWithCells="1">
                  <from>
                    <xdr:col>22</xdr:col>
                    <xdr:colOff>466725</xdr:colOff>
                    <xdr:row>8</xdr:row>
                    <xdr:rowOff>0</xdr:rowOff>
                  </from>
                  <to>
                    <xdr:col>26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defaultSize="0" autoFill="0" autoLine="0" autoPict="0">
                <anchor moveWithCells="1">
                  <from>
                    <xdr:col>33</xdr:col>
                    <xdr:colOff>476250</xdr:colOff>
                    <xdr:row>7</xdr:row>
                    <xdr:rowOff>190500</xdr:rowOff>
                  </from>
                  <to>
                    <xdr:col>35</xdr:col>
                    <xdr:colOff>390525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0061-BED9-42EB-8643-BB648D0A4F84}">
  <dimension ref="B2:R30"/>
  <sheetViews>
    <sheetView showGridLines="0" showRowColHeaders="0" zoomScaleNormal="100" workbookViewId="0">
      <selection activeCell="G24" sqref="G24:I24"/>
    </sheetView>
  </sheetViews>
  <sheetFormatPr baseColWidth="10" defaultRowHeight="15.75" x14ac:dyDescent="0.25"/>
  <cols>
    <col min="1" max="1" width="11.42578125" style="1"/>
    <col min="2" max="2" width="3.7109375" style="1" customWidth="1"/>
    <col min="3" max="3" width="4.7109375" style="1" customWidth="1"/>
    <col min="4" max="4" width="5.7109375" style="1" customWidth="1"/>
    <col min="5" max="5" width="4.5703125" style="1" customWidth="1"/>
    <col min="6" max="6" width="6.7109375" style="1" customWidth="1"/>
    <col min="7" max="7" width="5.28515625" style="1" customWidth="1"/>
    <col min="8" max="8" width="2.7109375" style="1" customWidth="1"/>
    <col min="9" max="9" width="6.7109375" style="1" customWidth="1"/>
    <col min="10" max="10" width="6.28515625" style="1" customWidth="1"/>
    <col min="11" max="11" width="11.42578125" style="1"/>
    <col min="12" max="12" width="2.7109375" style="1" customWidth="1"/>
    <col min="13" max="13" width="5.42578125" style="1" customWidth="1"/>
    <col min="14" max="14" width="5.28515625" style="1" customWidth="1"/>
    <col min="15" max="15" width="3.5703125" style="1" customWidth="1"/>
    <col min="16" max="16" width="4.28515625" style="1" customWidth="1"/>
    <col min="17" max="17" width="6.5703125" style="1" customWidth="1"/>
    <col min="18" max="18" width="3.28515625" style="1" customWidth="1"/>
    <col min="19" max="19" width="4.28515625" style="1" customWidth="1"/>
    <col min="20" max="16384" width="11.42578125" style="1"/>
  </cols>
  <sheetData>
    <row r="2" spans="2:18" x14ac:dyDescent="0.25">
      <c r="B2" s="6" t="s">
        <v>143</v>
      </c>
    </row>
    <row r="4" spans="2:18" x14ac:dyDescent="0.25">
      <c r="B4" s="1" t="s">
        <v>144</v>
      </c>
    </row>
    <row r="6" spans="2:18" x14ac:dyDescent="0.25">
      <c r="B6" s="85"/>
      <c r="C6" s="104"/>
      <c r="D6" s="85"/>
      <c r="E6" s="86"/>
      <c r="F6" s="85"/>
      <c r="G6" s="86" t="s">
        <v>117</v>
      </c>
      <c r="H6" s="104"/>
      <c r="I6" s="85"/>
      <c r="J6" s="86"/>
      <c r="K6" s="85"/>
      <c r="L6" s="86" t="s">
        <v>117</v>
      </c>
      <c r="M6" s="104"/>
      <c r="N6" s="85"/>
      <c r="O6" s="86"/>
      <c r="P6" s="85"/>
      <c r="Q6" s="104" t="s">
        <v>46</v>
      </c>
      <c r="R6" s="86" t="s">
        <v>147</v>
      </c>
    </row>
    <row r="7" spans="2:18" x14ac:dyDescent="0.25">
      <c r="B7" s="87" t="s">
        <v>116</v>
      </c>
      <c r="C7" s="88" t="s">
        <v>0</v>
      </c>
      <c r="D7" s="104" t="s">
        <v>118</v>
      </c>
      <c r="E7" s="104" t="s">
        <v>19</v>
      </c>
      <c r="F7" s="87" t="s">
        <v>120</v>
      </c>
      <c r="G7" s="85"/>
      <c r="H7" s="88" t="s">
        <v>0</v>
      </c>
      <c r="I7" s="104" t="s">
        <v>118</v>
      </c>
      <c r="J7" s="104" t="s">
        <v>19</v>
      </c>
      <c r="K7" s="104" t="s">
        <v>145</v>
      </c>
      <c r="L7" s="85"/>
      <c r="M7" s="88" t="s">
        <v>0</v>
      </c>
      <c r="N7" s="104" t="s">
        <v>118</v>
      </c>
      <c r="O7" s="104" t="s">
        <v>19</v>
      </c>
      <c r="P7" s="104" t="s">
        <v>146</v>
      </c>
      <c r="Q7" s="88" t="s">
        <v>21</v>
      </c>
      <c r="R7" s="85"/>
    </row>
    <row r="8" spans="2:18" x14ac:dyDescent="0.25">
      <c r="B8" s="85"/>
      <c r="C8" s="104"/>
      <c r="D8" s="85"/>
      <c r="E8" s="86"/>
      <c r="F8" s="85"/>
      <c r="G8" s="85"/>
      <c r="H8" s="104"/>
      <c r="I8" s="85"/>
      <c r="J8" s="86"/>
      <c r="K8" s="85"/>
      <c r="L8" s="85"/>
      <c r="M8" s="104"/>
      <c r="N8" s="85"/>
      <c r="O8" s="86"/>
      <c r="P8" s="85"/>
      <c r="Q8" s="104">
        <v>100</v>
      </c>
      <c r="R8" s="85"/>
    </row>
    <row r="10" spans="2:18" x14ac:dyDescent="0.25">
      <c r="B10" s="1" t="s">
        <v>157</v>
      </c>
    </row>
    <row r="12" spans="2:18" x14ac:dyDescent="0.25">
      <c r="B12" s="43"/>
      <c r="C12" s="105"/>
      <c r="D12" s="43"/>
      <c r="E12" s="42"/>
      <c r="F12" s="43"/>
      <c r="G12" s="105" t="s">
        <v>46</v>
      </c>
      <c r="H12" s="105" t="s">
        <v>147</v>
      </c>
      <c r="I12" s="43"/>
      <c r="J12" s="105" t="s">
        <v>166</v>
      </c>
      <c r="K12" s="43" t="s">
        <v>150</v>
      </c>
      <c r="L12" s="43"/>
      <c r="M12" s="43"/>
      <c r="N12" s="43"/>
      <c r="Q12" s="104"/>
    </row>
    <row r="13" spans="2:18" x14ac:dyDescent="0.25">
      <c r="B13" s="43" t="s">
        <v>148</v>
      </c>
      <c r="C13" s="106" t="s">
        <v>0</v>
      </c>
      <c r="D13" s="105" t="s">
        <v>149</v>
      </c>
      <c r="E13" s="105" t="s">
        <v>19</v>
      </c>
      <c r="F13" s="105" t="s">
        <v>146</v>
      </c>
      <c r="G13" s="106" t="s">
        <v>21</v>
      </c>
      <c r="H13" s="43"/>
      <c r="I13" s="43"/>
      <c r="J13" s="105" t="s">
        <v>167</v>
      </c>
      <c r="K13" s="43" t="s">
        <v>153</v>
      </c>
      <c r="L13" s="43"/>
      <c r="M13" s="43"/>
      <c r="N13" s="43"/>
      <c r="Q13" s="88"/>
      <c r="R13" s="13"/>
    </row>
    <row r="14" spans="2:18" x14ac:dyDescent="0.25">
      <c r="B14" s="43"/>
      <c r="C14" s="105"/>
      <c r="D14" s="43"/>
      <c r="E14" s="42"/>
      <c r="F14" s="43"/>
      <c r="G14" s="105">
        <v>100</v>
      </c>
      <c r="H14" s="43"/>
      <c r="I14" s="43"/>
      <c r="J14" s="105"/>
      <c r="K14" s="43" t="s">
        <v>154</v>
      </c>
      <c r="L14" s="43"/>
      <c r="M14" s="43"/>
      <c r="N14" s="43"/>
      <c r="Q14" s="104"/>
    </row>
    <row r="15" spans="2:18" x14ac:dyDescent="0.25">
      <c r="B15" s="43"/>
      <c r="C15" s="43"/>
      <c r="D15" s="43"/>
      <c r="E15" s="43"/>
      <c r="F15" s="43"/>
      <c r="G15" s="43"/>
      <c r="H15" s="43"/>
      <c r="I15" s="43"/>
      <c r="J15" s="105" t="s">
        <v>151</v>
      </c>
      <c r="K15" s="43" t="s">
        <v>152</v>
      </c>
      <c r="L15" s="43"/>
      <c r="M15" s="43"/>
      <c r="N15" s="43"/>
    </row>
    <row r="16" spans="2:18" x14ac:dyDescent="0.25">
      <c r="B16" s="43"/>
      <c r="C16" s="43"/>
      <c r="D16" s="43"/>
      <c r="E16" s="43"/>
      <c r="F16" s="43"/>
      <c r="G16" s="43"/>
      <c r="H16" s="43"/>
      <c r="I16" s="43"/>
      <c r="J16" s="105"/>
      <c r="K16" s="43"/>
      <c r="L16" s="43"/>
      <c r="M16" s="43"/>
      <c r="N16" s="43"/>
    </row>
    <row r="17" spans="2:18" x14ac:dyDescent="0.25">
      <c r="B17" s="43"/>
      <c r="C17" s="105"/>
      <c r="D17" s="43"/>
      <c r="E17" s="42"/>
      <c r="F17" s="43"/>
      <c r="G17" s="105"/>
      <c r="H17" s="105" t="s">
        <v>147</v>
      </c>
      <c r="I17" s="43"/>
      <c r="J17" s="105"/>
      <c r="K17" s="43"/>
      <c r="L17" s="43"/>
      <c r="M17" s="43"/>
      <c r="N17" s="43"/>
    </row>
    <row r="18" spans="2:18" x14ac:dyDescent="0.25">
      <c r="B18" s="43" t="s">
        <v>148</v>
      </c>
      <c r="C18" s="106" t="s">
        <v>0</v>
      </c>
      <c r="D18" s="105" t="s">
        <v>149</v>
      </c>
      <c r="E18" s="105" t="s">
        <v>19</v>
      </c>
      <c r="F18" s="105" t="s">
        <v>146</v>
      </c>
      <c r="G18" s="106" t="s">
        <v>40</v>
      </c>
      <c r="H18" s="43"/>
      <c r="I18" s="43"/>
      <c r="J18" s="105" t="s">
        <v>168</v>
      </c>
      <c r="K18" s="42" t="s">
        <v>155</v>
      </c>
      <c r="L18" s="43"/>
      <c r="M18" s="43"/>
      <c r="N18" s="43"/>
    </row>
    <row r="19" spans="2:18" x14ac:dyDescent="0.25">
      <c r="B19" s="43"/>
      <c r="C19" s="105"/>
      <c r="D19" s="43"/>
      <c r="E19" s="42"/>
      <c r="F19" s="43"/>
      <c r="G19" s="105"/>
      <c r="H19" s="43"/>
      <c r="I19" s="43"/>
      <c r="J19" s="43"/>
      <c r="K19" s="43"/>
      <c r="L19" s="43"/>
      <c r="M19" s="43"/>
      <c r="N19" s="43"/>
    </row>
    <row r="22" spans="2:18" x14ac:dyDescent="0.25">
      <c r="B22" s="1" t="s">
        <v>156</v>
      </c>
      <c r="R22" s="18" t="b">
        <v>0</v>
      </c>
    </row>
    <row r="24" spans="2:18" x14ac:dyDescent="0.25">
      <c r="B24" s="1" t="s">
        <v>158</v>
      </c>
      <c r="F24" s="103" t="s">
        <v>160</v>
      </c>
      <c r="G24" s="170">
        <v>3000</v>
      </c>
      <c r="H24" s="170"/>
      <c r="I24" s="170"/>
    </row>
    <row r="25" spans="2:18" x14ac:dyDescent="0.25">
      <c r="B25" s="1" t="s">
        <v>159</v>
      </c>
      <c r="F25" s="103" t="s">
        <v>10</v>
      </c>
      <c r="G25" s="173">
        <v>3.3000000000000002E-2</v>
      </c>
      <c r="H25" s="173"/>
      <c r="I25" s="173"/>
    </row>
    <row r="26" spans="2:18" x14ac:dyDescent="0.25">
      <c r="B26" s="1" t="s">
        <v>161</v>
      </c>
      <c r="F26" s="103" t="s">
        <v>162</v>
      </c>
      <c r="G26" s="154">
        <v>10</v>
      </c>
      <c r="H26" s="154"/>
      <c r="I26" s="154"/>
    </row>
    <row r="28" spans="2:18" x14ac:dyDescent="0.25">
      <c r="B28" s="100"/>
      <c r="C28" s="100"/>
      <c r="D28" s="99"/>
      <c r="E28" s="100"/>
      <c r="F28" s="100"/>
      <c r="G28" s="100"/>
      <c r="H28" s="102"/>
      <c r="I28" s="100"/>
      <c r="J28" s="171">
        <f>G25*100</f>
        <v>3.3000000000000003</v>
      </c>
      <c r="K28" s="171"/>
      <c r="L28" s="172">
        <f>G26</f>
        <v>10</v>
      </c>
      <c r="M28" s="172"/>
      <c r="N28" s="100"/>
      <c r="O28" s="100"/>
      <c r="P28" s="100"/>
      <c r="Q28" s="100"/>
    </row>
    <row r="29" spans="2:18" x14ac:dyDescent="0.25">
      <c r="B29" s="100" t="s">
        <v>165</v>
      </c>
      <c r="C29" s="100">
        <f>G26</f>
        <v>10</v>
      </c>
      <c r="D29" s="101" t="s">
        <v>163</v>
      </c>
      <c r="E29" s="167">
        <f>G24</f>
        <v>3000</v>
      </c>
      <c r="F29" s="167"/>
      <c r="G29" s="167"/>
      <c r="H29" s="99" t="s">
        <v>19</v>
      </c>
      <c r="I29" s="99" t="s">
        <v>146</v>
      </c>
      <c r="J29" s="168" t="s">
        <v>164</v>
      </c>
      <c r="K29" s="169"/>
      <c r="L29" s="107"/>
      <c r="M29" s="100" t="s">
        <v>0</v>
      </c>
      <c r="N29" s="167">
        <f>E29*(1+J28/100)^L28</f>
        <v>4150.729865745825</v>
      </c>
      <c r="O29" s="167"/>
      <c r="P29" s="167"/>
      <c r="Q29" s="167"/>
    </row>
    <row r="30" spans="2:18" x14ac:dyDescent="0.25">
      <c r="B30" s="100"/>
      <c r="C30" s="100"/>
      <c r="D30" s="99"/>
      <c r="E30" s="100"/>
      <c r="F30" s="100"/>
      <c r="G30" s="100"/>
      <c r="H30" s="102"/>
      <c r="I30" s="100"/>
      <c r="J30" s="169">
        <v>100</v>
      </c>
      <c r="K30" s="169"/>
      <c r="L30" s="100"/>
      <c r="M30" s="100"/>
      <c r="N30" s="100"/>
      <c r="O30" s="100"/>
      <c r="P30" s="100"/>
      <c r="Q30" s="100"/>
    </row>
  </sheetData>
  <sheetProtection sheet="1" objects="1" scenarios="1" selectLockedCells="1"/>
  <mergeCells count="9">
    <mergeCell ref="J30:K30"/>
    <mergeCell ref="L28:M28"/>
    <mergeCell ref="G25:I25"/>
    <mergeCell ref="G26:I26"/>
    <mergeCell ref="N29:Q29"/>
    <mergeCell ref="J29:K29"/>
    <mergeCell ref="G24:I24"/>
    <mergeCell ref="E29:G29"/>
    <mergeCell ref="J28:K28"/>
  </mergeCells>
  <conditionalFormatting sqref="B6:G8 D28:E30 H30:J30 L28 H29:I29 H28:J28">
    <cfRule type="expression" dxfId="12" priority="15">
      <formula>$U$5</formula>
    </cfRule>
  </conditionalFormatting>
  <conditionalFormatting sqref="B6:G8 D28:E30 H30:J30 L28 H29:I29 H28:J28">
    <cfRule type="expression" dxfId="11" priority="14">
      <formula>$Y$10=TRUE</formula>
    </cfRule>
  </conditionalFormatting>
  <conditionalFormatting sqref="H6:L8">
    <cfRule type="expression" dxfId="10" priority="13">
      <formula>$U$5</formula>
    </cfRule>
  </conditionalFormatting>
  <conditionalFormatting sqref="H6:L8">
    <cfRule type="expression" dxfId="9" priority="12">
      <formula>$Y$10=TRUE</formula>
    </cfRule>
  </conditionalFormatting>
  <conditionalFormatting sqref="M6:R8">
    <cfRule type="expression" dxfId="8" priority="11">
      <formula>$U$5</formula>
    </cfRule>
  </conditionalFormatting>
  <conditionalFormatting sqref="M6:R8">
    <cfRule type="expression" dxfId="7" priority="10">
      <formula>$Y$10=TRUE</formula>
    </cfRule>
  </conditionalFormatting>
  <conditionalFormatting sqref="C12:H14">
    <cfRule type="expression" dxfId="6" priority="9">
      <formula>$U$5</formula>
    </cfRule>
  </conditionalFormatting>
  <conditionalFormatting sqref="C12:H14">
    <cfRule type="expression" dxfId="5" priority="8">
      <formula>$Y$10=TRUE</formula>
    </cfRule>
  </conditionalFormatting>
  <conditionalFormatting sqref="Q12:Q14">
    <cfRule type="expression" dxfId="4" priority="7">
      <formula>$U$5</formula>
    </cfRule>
  </conditionalFormatting>
  <conditionalFormatting sqref="Q12:Q14">
    <cfRule type="expression" dxfId="3" priority="6">
      <formula>$Y$10=TRUE</formula>
    </cfRule>
  </conditionalFormatting>
  <conditionalFormatting sqref="C17:H19">
    <cfRule type="expression" dxfId="2" priority="5">
      <formula>$U$5</formula>
    </cfRule>
  </conditionalFormatting>
  <conditionalFormatting sqref="C17:H19">
    <cfRule type="expression" dxfId="1" priority="4">
      <formula>$Y$10=TRUE</formula>
    </cfRule>
  </conditionalFormatting>
  <conditionalFormatting sqref="B28:Q30">
    <cfRule type="expression" dxfId="0" priority="1">
      <formula>$R$22=TRUE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Fill="0" autoLine="0" autoPict="0">
                <anchor moveWithCells="1">
                  <from>
                    <xdr:col>12</xdr:col>
                    <xdr:colOff>76200</xdr:colOff>
                    <xdr:row>21</xdr:row>
                    <xdr:rowOff>19050</xdr:rowOff>
                  </from>
                  <to>
                    <xdr:col>16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B2:N28"/>
  <sheetViews>
    <sheetView showGridLines="0" showRowColHeaders="0" zoomScaleNormal="100" workbookViewId="0">
      <selection activeCell="N2" sqref="N2"/>
    </sheetView>
  </sheetViews>
  <sheetFormatPr baseColWidth="10" defaultColWidth="8.85546875" defaultRowHeight="15.75" x14ac:dyDescent="0.25"/>
  <cols>
    <col min="1" max="1" width="8.85546875" style="1"/>
    <col min="2" max="2" width="11" style="2" customWidth="1"/>
    <col min="3" max="3" width="2.42578125" style="2" customWidth="1"/>
    <col min="4" max="4" width="12.5703125" style="1" customWidth="1"/>
    <col min="5" max="5" width="8.85546875" style="2"/>
    <col min="6" max="6" width="5.42578125" style="1" customWidth="1"/>
    <col min="7" max="7" width="8.28515625" style="3" customWidth="1"/>
    <col min="8" max="8" width="3.85546875" style="1" customWidth="1"/>
    <col min="9" max="16" width="8.85546875" style="1"/>
    <col min="17" max="17" width="4.140625" style="1" customWidth="1"/>
    <col min="18" max="16384" width="8.85546875" style="1"/>
  </cols>
  <sheetData>
    <row r="2" spans="2:14" x14ac:dyDescent="0.25">
      <c r="B2" s="6" t="s">
        <v>15</v>
      </c>
      <c r="N2" s="18" t="b">
        <v>0</v>
      </c>
    </row>
    <row r="5" spans="2:14" x14ac:dyDescent="0.25">
      <c r="B5" s="8" t="s">
        <v>6</v>
      </c>
      <c r="D5" s="1" t="s">
        <v>59</v>
      </c>
      <c r="E5" s="2" t="s">
        <v>2</v>
      </c>
      <c r="F5" s="134">
        <v>200</v>
      </c>
      <c r="G5" s="134"/>
    </row>
    <row r="6" spans="2:14" x14ac:dyDescent="0.25">
      <c r="B6" s="8"/>
      <c r="G6" s="1"/>
    </row>
    <row r="7" spans="2:14" x14ac:dyDescent="0.25">
      <c r="B7" s="8"/>
      <c r="D7" s="1" t="s">
        <v>60</v>
      </c>
      <c r="E7" s="2" t="s">
        <v>173</v>
      </c>
      <c r="F7" s="135">
        <v>60</v>
      </c>
      <c r="G7" s="135"/>
    </row>
    <row r="8" spans="2:14" x14ac:dyDescent="0.25">
      <c r="B8" s="8"/>
      <c r="E8" s="19" t="s">
        <v>5</v>
      </c>
      <c r="F8" s="136">
        <f>F5-F7</f>
        <v>140</v>
      </c>
      <c r="G8" s="136"/>
    </row>
    <row r="9" spans="2:14" x14ac:dyDescent="0.25">
      <c r="B9" s="8"/>
      <c r="E9" s="1"/>
      <c r="G9" s="1"/>
    </row>
    <row r="10" spans="2:14" x14ac:dyDescent="0.25">
      <c r="B10" s="8" t="s">
        <v>7</v>
      </c>
      <c r="D10" s="1" t="s">
        <v>61</v>
      </c>
      <c r="E10" s="3" t="s">
        <v>8</v>
      </c>
    </row>
    <row r="11" spans="2:14" x14ac:dyDescent="0.25">
      <c r="B11" s="8"/>
    </row>
    <row r="12" spans="2:14" x14ac:dyDescent="0.25">
      <c r="B12" s="129" t="s">
        <v>9</v>
      </c>
      <c r="C12" s="9"/>
      <c r="D12" s="128" t="s">
        <v>10</v>
      </c>
      <c r="E12" s="3" t="s">
        <v>174</v>
      </c>
    </row>
    <row r="13" spans="2:14" ht="9" customHeight="1" x14ac:dyDescent="0.25">
      <c r="B13" s="129"/>
      <c r="C13" s="9"/>
      <c r="D13" s="128"/>
      <c r="E13" s="11" t="s">
        <v>21</v>
      </c>
    </row>
    <row r="14" spans="2:14" x14ac:dyDescent="0.25">
      <c r="B14" s="129"/>
      <c r="C14" s="9"/>
      <c r="D14" s="128"/>
      <c r="E14" s="3" t="s">
        <v>12</v>
      </c>
    </row>
    <row r="15" spans="2:14" x14ac:dyDescent="0.25">
      <c r="B15" s="8"/>
    </row>
    <row r="16" spans="2:14" x14ac:dyDescent="0.25">
      <c r="B16" s="129" t="s">
        <v>14</v>
      </c>
      <c r="D16" s="128" t="s">
        <v>4</v>
      </c>
      <c r="E16" s="24">
        <f>F7</f>
        <v>60</v>
      </c>
      <c r="F16" s="133" t="s">
        <v>0</v>
      </c>
      <c r="G16" s="130">
        <f>E16/E18</f>
        <v>0.3</v>
      </c>
      <c r="H16" s="133" t="s">
        <v>0</v>
      </c>
      <c r="I16" s="132">
        <f>G16</f>
        <v>0.3</v>
      </c>
    </row>
    <row r="17" spans="2:9" ht="7.5" customHeight="1" x14ac:dyDescent="0.25">
      <c r="B17" s="129"/>
      <c r="D17" s="128"/>
      <c r="E17" s="11" t="s">
        <v>22</v>
      </c>
      <c r="F17" s="133"/>
      <c r="G17" s="130"/>
      <c r="H17" s="133"/>
      <c r="I17" s="132"/>
    </row>
    <row r="18" spans="2:9" x14ac:dyDescent="0.25">
      <c r="B18" s="129"/>
      <c r="D18" s="128"/>
      <c r="E18" s="30">
        <f>F5</f>
        <v>200</v>
      </c>
      <c r="F18" s="133"/>
      <c r="G18" s="130"/>
      <c r="H18" s="133"/>
      <c r="I18" s="132"/>
    </row>
    <row r="22" spans="2:9" x14ac:dyDescent="0.25">
      <c r="B22" s="6" t="s">
        <v>16</v>
      </c>
    </row>
    <row r="24" spans="2:9" x14ac:dyDescent="0.25">
      <c r="B24" s="30">
        <f>F5</f>
        <v>200</v>
      </c>
      <c r="C24" s="2" t="s">
        <v>17</v>
      </c>
      <c r="D24" s="14">
        <v>1</v>
      </c>
      <c r="E24" s="3" t="s">
        <v>20</v>
      </c>
      <c r="F24" s="7" t="s">
        <v>18</v>
      </c>
      <c r="G24" s="30">
        <f>B24</f>
        <v>200</v>
      </c>
    </row>
    <row r="25" spans="2:9" x14ac:dyDescent="0.25">
      <c r="B25" s="3"/>
      <c r="D25" s="15"/>
      <c r="E25" s="3"/>
      <c r="F25" s="2"/>
    </row>
    <row r="26" spans="2:9" x14ac:dyDescent="0.25">
      <c r="B26" s="3">
        <f>B24/G24</f>
        <v>1</v>
      </c>
      <c r="C26" s="2" t="s">
        <v>17</v>
      </c>
      <c r="D26" s="16">
        <f>D24/G24</f>
        <v>5.0000000000000001E-3</v>
      </c>
      <c r="E26" s="3" t="s">
        <v>20</v>
      </c>
      <c r="F26" s="2" t="s">
        <v>19</v>
      </c>
      <c r="G26" s="24">
        <f>F7</f>
        <v>60</v>
      </c>
    </row>
    <row r="27" spans="2:9" x14ac:dyDescent="0.25">
      <c r="B27" s="3"/>
      <c r="D27" s="15"/>
    </row>
    <row r="28" spans="2:9" x14ac:dyDescent="0.25">
      <c r="B28" s="24">
        <f>B26*G26</f>
        <v>60</v>
      </c>
      <c r="C28" s="2" t="s">
        <v>17</v>
      </c>
      <c r="D28" s="23">
        <f>D26*G26</f>
        <v>0.3</v>
      </c>
    </row>
  </sheetData>
  <sheetProtection sheet="1" objects="1" scenarios="1" selectLockedCells="1"/>
  <mergeCells count="11">
    <mergeCell ref="B12:B14"/>
    <mergeCell ref="D12:D14"/>
    <mergeCell ref="B16:B18"/>
    <mergeCell ref="D16:D18"/>
    <mergeCell ref="F16:F18"/>
    <mergeCell ref="H16:H18"/>
    <mergeCell ref="I16:I18"/>
    <mergeCell ref="F5:G5"/>
    <mergeCell ref="F7:G7"/>
    <mergeCell ref="F8:G8"/>
    <mergeCell ref="G16:G18"/>
  </mergeCells>
  <conditionalFormatting sqref="A12:I29">
    <cfRule type="expression" dxfId="28" priority="1">
      <formula>$N$2=TRUE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12</xdr:col>
                    <xdr:colOff>38100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A7415-35B0-4454-A6C8-2F274BEE34F4}">
  <sheetPr codeName="Tabelle4"/>
  <dimension ref="B2:N28"/>
  <sheetViews>
    <sheetView showGridLines="0" showRowColHeaders="0" workbookViewId="0">
      <selection activeCell="F7" sqref="F7:G7"/>
    </sheetView>
  </sheetViews>
  <sheetFormatPr baseColWidth="10" defaultColWidth="8.85546875" defaultRowHeight="15.75" x14ac:dyDescent="0.25"/>
  <cols>
    <col min="1" max="1" width="8.85546875" style="1"/>
    <col min="2" max="2" width="11" style="2" customWidth="1"/>
    <col min="3" max="3" width="2.42578125" style="2" customWidth="1"/>
    <col min="4" max="4" width="12.5703125" style="1" customWidth="1"/>
    <col min="5" max="5" width="7.85546875" style="2" customWidth="1"/>
    <col min="6" max="6" width="5.42578125" style="1" customWidth="1"/>
    <col min="7" max="7" width="8.28515625" style="3" customWidth="1"/>
    <col min="8" max="8" width="3.85546875" style="1" customWidth="1"/>
    <col min="9" max="16" width="8.85546875" style="1"/>
    <col min="17" max="17" width="4.140625" style="1" customWidth="1"/>
    <col min="18" max="16384" width="8.85546875" style="1"/>
  </cols>
  <sheetData>
    <row r="2" spans="2:14" x14ac:dyDescent="0.25">
      <c r="B2" s="6" t="s">
        <v>23</v>
      </c>
      <c r="N2" s="18" t="b">
        <v>0</v>
      </c>
    </row>
    <row r="5" spans="2:14" x14ac:dyDescent="0.25">
      <c r="B5" s="8" t="s">
        <v>6</v>
      </c>
      <c r="D5" s="1" t="s">
        <v>61</v>
      </c>
      <c r="E5" s="9" t="s">
        <v>4</v>
      </c>
      <c r="F5" s="137">
        <v>0.6</v>
      </c>
      <c r="G5" s="137"/>
    </row>
    <row r="6" spans="2:14" x14ac:dyDescent="0.25">
      <c r="B6" s="8"/>
      <c r="D6" s="17" t="s">
        <v>1</v>
      </c>
      <c r="E6" s="19" t="s">
        <v>3</v>
      </c>
      <c r="F6" s="136">
        <f>F7*F5</f>
        <v>177</v>
      </c>
      <c r="G6" s="136"/>
    </row>
    <row r="7" spans="2:14" x14ac:dyDescent="0.25">
      <c r="B7" s="8"/>
      <c r="D7" s="1" t="s">
        <v>59</v>
      </c>
      <c r="E7" s="2" t="s">
        <v>2</v>
      </c>
      <c r="F7" s="134">
        <v>295</v>
      </c>
      <c r="G7" s="134"/>
    </row>
    <row r="8" spans="2:14" x14ac:dyDescent="0.25">
      <c r="B8" s="8"/>
      <c r="D8" s="17"/>
      <c r="E8" s="19" t="s">
        <v>5</v>
      </c>
      <c r="F8" s="136">
        <f>F7-F6</f>
        <v>118</v>
      </c>
      <c r="G8" s="136"/>
    </row>
    <row r="9" spans="2:14" x14ac:dyDescent="0.25">
      <c r="B9" s="8"/>
      <c r="E9" s="1"/>
      <c r="G9" s="1"/>
    </row>
    <row r="10" spans="2:14" x14ac:dyDescent="0.25">
      <c r="B10" s="8" t="s">
        <v>7</v>
      </c>
      <c r="D10" s="1" t="s">
        <v>60</v>
      </c>
      <c r="E10" s="3" t="s">
        <v>171</v>
      </c>
    </row>
    <row r="11" spans="2:14" x14ac:dyDescent="0.25">
      <c r="B11" s="8"/>
    </row>
    <row r="12" spans="2:14" x14ac:dyDescent="0.25">
      <c r="B12" s="129" t="s">
        <v>9</v>
      </c>
      <c r="C12" s="9"/>
      <c r="D12" s="128" t="s">
        <v>175</v>
      </c>
      <c r="E12" s="129" t="s">
        <v>25</v>
      </c>
      <c r="F12" s="129"/>
    </row>
    <row r="13" spans="2:14" ht="9" customHeight="1" x14ac:dyDescent="0.25">
      <c r="B13" s="129"/>
      <c r="C13" s="9"/>
      <c r="D13" s="128"/>
      <c r="E13" s="129"/>
      <c r="F13" s="129"/>
    </row>
    <row r="14" spans="2:14" x14ac:dyDescent="0.25">
      <c r="B14" s="129"/>
      <c r="C14" s="9"/>
      <c r="D14" s="128"/>
      <c r="E14" s="129"/>
      <c r="F14" s="129"/>
    </row>
    <row r="15" spans="2:14" x14ac:dyDescent="0.25">
      <c r="B15" s="8"/>
    </row>
    <row r="16" spans="2:14" x14ac:dyDescent="0.25">
      <c r="B16" s="129" t="s">
        <v>14</v>
      </c>
      <c r="D16" s="128" t="s">
        <v>175</v>
      </c>
      <c r="E16" s="139">
        <f>F7</f>
        <v>295</v>
      </c>
      <c r="F16" s="133" t="s">
        <v>26</v>
      </c>
      <c r="G16" s="140">
        <f>F5</f>
        <v>0.6</v>
      </c>
      <c r="H16" s="133" t="s">
        <v>0</v>
      </c>
      <c r="I16" s="138">
        <f>F7*F5</f>
        <v>177</v>
      </c>
    </row>
    <row r="17" spans="2:9" ht="7.5" customHeight="1" x14ac:dyDescent="0.25">
      <c r="B17" s="129"/>
      <c r="D17" s="128"/>
      <c r="E17" s="139"/>
      <c r="F17" s="133"/>
      <c r="G17" s="140"/>
      <c r="H17" s="133"/>
      <c r="I17" s="138"/>
    </row>
    <row r="18" spans="2:9" x14ac:dyDescent="0.25">
      <c r="B18" s="129"/>
      <c r="D18" s="128"/>
      <c r="E18" s="139"/>
      <c r="F18" s="133"/>
      <c r="G18" s="140"/>
      <c r="H18" s="133"/>
      <c r="I18" s="138"/>
    </row>
    <row r="19" spans="2:9" x14ac:dyDescent="0.25">
      <c r="G19" s="20"/>
    </row>
    <row r="22" spans="2:9" x14ac:dyDescent="0.25">
      <c r="B22" s="6" t="s">
        <v>24</v>
      </c>
    </row>
    <row r="24" spans="2:9" x14ac:dyDescent="0.25">
      <c r="B24" s="30">
        <f>F7</f>
        <v>295</v>
      </c>
      <c r="C24" s="2" t="s">
        <v>17</v>
      </c>
      <c r="D24" s="14">
        <v>1</v>
      </c>
      <c r="E24" s="3" t="s">
        <v>20</v>
      </c>
      <c r="F24" s="7" t="s">
        <v>18</v>
      </c>
      <c r="G24" s="3">
        <v>100</v>
      </c>
    </row>
    <row r="25" spans="2:9" x14ac:dyDescent="0.25">
      <c r="B25" s="3"/>
      <c r="D25" s="15"/>
      <c r="E25" s="3"/>
      <c r="F25" s="2"/>
    </row>
    <row r="26" spans="2:9" x14ac:dyDescent="0.25">
      <c r="B26" s="31">
        <f>B24/G24</f>
        <v>2.95</v>
      </c>
      <c r="C26" s="2" t="s">
        <v>17</v>
      </c>
      <c r="D26" s="16">
        <f>D24/G24</f>
        <v>0.01</v>
      </c>
      <c r="E26" s="3" t="s">
        <v>20</v>
      </c>
      <c r="F26" s="2" t="s">
        <v>19</v>
      </c>
      <c r="G26" s="31">
        <f>F5*100</f>
        <v>60</v>
      </c>
    </row>
    <row r="27" spans="2:9" x14ac:dyDescent="0.25">
      <c r="B27" s="3"/>
      <c r="D27" s="15"/>
    </row>
    <row r="28" spans="2:9" x14ac:dyDescent="0.25">
      <c r="B28" s="24">
        <f>B26*G26</f>
        <v>177</v>
      </c>
      <c r="C28" s="2" t="s">
        <v>17</v>
      </c>
      <c r="D28" s="23">
        <f>D26*G26</f>
        <v>0.6</v>
      </c>
    </row>
  </sheetData>
  <sheetProtection sheet="1" objects="1" scenarios="1" selectLockedCells="1"/>
  <mergeCells count="14">
    <mergeCell ref="B12:B14"/>
    <mergeCell ref="D12:D14"/>
    <mergeCell ref="B16:B18"/>
    <mergeCell ref="D16:D18"/>
    <mergeCell ref="F16:F18"/>
    <mergeCell ref="F5:G5"/>
    <mergeCell ref="E12:F14"/>
    <mergeCell ref="F6:G6"/>
    <mergeCell ref="F8:G8"/>
    <mergeCell ref="I16:I18"/>
    <mergeCell ref="E16:E18"/>
    <mergeCell ref="F7:G7"/>
    <mergeCell ref="G16:G18"/>
    <mergeCell ref="H16:H18"/>
  </mergeCells>
  <conditionalFormatting sqref="A12:I29">
    <cfRule type="expression" dxfId="27" priority="2">
      <formula>$N$2=TRUE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285750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C1D7-A81E-4FBC-BBBE-EDF76178674F}">
  <sheetPr codeName="Tabelle5"/>
  <dimension ref="B2:N28"/>
  <sheetViews>
    <sheetView showGridLines="0" showRowColHeaders="0" workbookViewId="0">
      <selection activeCell="N2" sqref="N2"/>
    </sheetView>
  </sheetViews>
  <sheetFormatPr baseColWidth="10" defaultColWidth="8.85546875" defaultRowHeight="15.75" x14ac:dyDescent="0.25"/>
  <cols>
    <col min="1" max="1" width="8.85546875" style="1"/>
    <col min="2" max="2" width="11" style="2" customWidth="1"/>
    <col min="3" max="3" width="2.42578125" style="2" customWidth="1"/>
    <col min="4" max="4" width="12.5703125" style="1" customWidth="1"/>
    <col min="5" max="5" width="8.85546875" style="2"/>
    <col min="6" max="6" width="5.42578125" style="1" customWidth="1"/>
    <col min="7" max="7" width="8.28515625" style="3" customWidth="1"/>
    <col min="8" max="8" width="3.85546875" style="1" customWidth="1"/>
    <col min="9" max="9" width="11.140625" style="1" bestFit="1" customWidth="1"/>
    <col min="10" max="16" width="8.85546875" style="1"/>
    <col min="17" max="17" width="4.140625" style="1" customWidth="1"/>
    <col min="18" max="16384" width="8.85546875" style="1"/>
  </cols>
  <sheetData>
    <row r="2" spans="2:14" x14ac:dyDescent="0.25">
      <c r="B2" s="6" t="s">
        <v>27</v>
      </c>
      <c r="N2" s="18" t="b">
        <v>0</v>
      </c>
    </row>
    <row r="5" spans="2:14" x14ac:dyDescent="0.25">
      <c r="B5" s="8" t="s">
        <v>6</v>
      </c>
      <c r="D5" s="1" t="s">
        <v>60</v>
      </c>
      <c r="E5" s="2" t="s">
        <v>173</v>
      </c>
      <c r="F5" s="135">
        <v>60</v>
      </c>
      <c r="G5" s="135"/>
    </row>
    <row r="6" spans="2:14" x14ac:dyDescent="0.25">
      <c r="B6" s="8"/>
      <c r="G6" s="1"/>
    </row>
    <row r="7" spans="2:14" x14ac:dyDescent="0.25">
      <c r="B7" s="8"/>
      <c r="D7" s="1" t="s">
        <v>61</v>
      </c>
      <c r="E7" s="2" t="s">
        <v>10</v>
      </c>
      <c r="F7" s="137">
        <v>0.3</v>
      </c>
      <c r="G7" s="137"/>
    </row>
    <row r="8" spans="2:14" x14ac:dyDescent="0.25">
      <c r="B8" s="8"/>
      <c r="E8" s="19" t="s">
        <v>5</v>
      </c>
      <c r="F8" s="136">
        <f>F7-F5</f>
        <v>-59.7</v>
      </c>
      <c r="G8" s="136"/>
    </row>
    <row r="9" spans="2:14" x14ac:dyDescent="0.25">
      <c r="B9" s="8"/>
      <c r="E9" s="1"/>
      <c r="G9" s="1"/>
    </row>
    <row r="10" spans="2:14" x14ac:dyDescent="0.25">
      <c r="B10" s="8" t="s">
        <v>7</v>
      </c>
      <c r="D10" s="1" t="s">
        <v>59</v>
      </c>
      <c r="E10" s="3" t="s">
        <v>11</v>
      </c>
    </row>
    <row r="11" spans="2:14" x14ac:dyDescent="0.25">
      <c r="B11" s="8"/>
    </row>
    <row r="12" spans="2:14" x14ac:dyDescent="0.25">
      <c r="B12" s="129" t="s">
        <v>9</v>
      </c>
      <c r="C12" s="9"/>
      <c r="D12" s="128" t="s">
        <v>29</v>
      </c>
      <c r="E12" s="3" t="s">
        <v>174</v>
      </c>
    </row>
    <row r="13" spans="2:14" ht="9" customHeight="1" x14ac:dyDescent="0.25">
      <c r="B13" s="129"/>
      <c r="C13" s="9"/>
      <c r="D13" s="128"/>
      <c r="E13" s="11" t="s">
        <v>21</v>
      </c>
    </row>
    <row r="14" spans="2:14" x14ac:dyDescent="0.25">
      <c r="B14" s="129"/>
      <c r="C14" s="9"/>
      <c r="D14" s="128"/>
      <c r="E14" s="3" t="s">
        <v>30</v>
      </c>
    </row>
    <row r="15" spans="2:14" x14ac:dyDescent="0.25">
      <c r="B15" s="8"/>
    </row>
    <row r="16" spans="2:14" x14ac:dyDescent="0.25">
      <c r="B16" s="129" t="s">
        <v>14</v>
      </c>
      <c r="D16" s="128" t="s">
        <v>29</v>
      </c>
      <c r="E16" s="24">
        <f>F5</f>
        <v>60</v>
      </c>
      <c r="F16" s="133" t="s">
        <v>0</v>
      </c>
      <c r="G16" s="141">
        <f>E16/E18</f>
        <v>200</v>
      </c>
      <c r="H16" s="141"/>
    </row>
    <row r="17" spans="2:8" ht="7.5" customHeight="1" x14ac:dyDescent="0.25">
      <c r="B17" s="129"/>
      <c r="D17" s="128"/>
      <c r="E17" s="11" t="s">
        <v>31</v>
      </c>
      <c r="F17" s="133"/>
      <c r="G17" s="141"/>
      <c r="H17" s="141"/>
    </row>
    <row r="18" spans="2:8" x14ac:dyDescent="0.25">
      <c r="B18" s="129"/>
      <c r="D18" s="128"/>
      <c r="E18" s="29">
        <f>F7</f>
        <v>0.3</v>
      </c>
      <c r="F18" s="133"/>
      <c r="G18" s="141"/>
      <c r="H18" s="141"/>
    </row>
    <row r="22" spans="2:8" x14ac:dyDescent="0.25">
      <c r="B22" s="6" t="s">
        <v>28</v>
      </c>
    </row>
    <row r="24" spans="2:8" x14ac:dyDescent="0.25">
      <c r="B24" s="28">
        <f>F5</f>
        <v>60</v>
      </c>
      <c r="C24" s="2" t="s">
        <v>17</v>
      </c>
      <c r="D24" s="23">
        <f>F7</f>
        <v>0.3</v>
      </c>
      <c r="E24" s="3" t="s">
        <v>20</v>
      </c>
      <c r="F24" s="7" t="s">
        <v>18</v>
      </c>
      <c r="G24" s="142">
        <f>D24*100</f>
        <v>30</v>
      </c>
      <c r="H24" s="142"/>
    </row>
    <row r="25" spans="2:8" x14ac:dyDescent="0.25">
      <c r="B25" s="3"/>
      <c r="E25" s="3"/>
      <c r="F25" s="2"/>
    </row>
    <row r="26" spans="2:8" x14ac:dyDescent="0.25">
      <c r="B26" s="10">
        <f>B24/G24</f>
        <v>2</v>
      </c>
      <c r="C26" s="2" t="s">
        <v>17</v>
      </c>
      <c r="D26" s="12">
        <f>D24/G24</f>
        <v>0.01</v>
      </c>
      <c r="E26" s="3" t="s">
        <v>20</v>
      </c>
      <c r="F26" s="2" t="s">
        <v>19</v>
      </c>
      <c r="G26" s="143">
        <v>100</v>
      </c>
      <c r="H26" s="143"/>
    </row>
    <row r="27" spans="2:8" x14ac:dyDescent="0.25">
      <c r="B27" s="3"/>
    </row>
    <row r="28" spans="2:8" x14ac:dyDescent="0.25">
      <c r="B28" s="25">
        <f>B26*G26</f>
        <v>200</v>
      </c>
      <c r="C28" s="2" t="s">
        <v>17</v>
      </c>
      <c r="D28" s="27">
        <f>D26*G26</f>
        <v>1</v>
      </c>
    </row>
  </sheetData>
  <sheetProtection sheet="1" objects="1" scenarios="1" selectLockedCells="1"/>
  <mergeCells count="11">
    <mergeCell ref="B12:B14"/>
    <mergeCell ref="D12:D14"/>
    <mergeCell ref="B16:B18"/>
    <mergeCell ref="D16:D18"/>
    <mergeCell ref="F16:F18"/>
    <mergeCell ref="G16:H18"/>
    <mergeCell ref="G24:H24"/>
    <mergeCell ref="G26:H26"/>
    <mergeCell ref="F7:G7"/>
    <mergeCell ref="F5:G5"/>
    <mergeCell ref="F8:G8"/>
  </mergeCells>
  <conditionalFormatting sqref="B12:I29">
    <cfRule type="expression" dxfId="26" priority="1">
      <formula>$N$2=TRUE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285750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947E-4FB3-4740-AB11-2B96A289494C}">
  <dimension ref="B2:N28"/>
  <sheetViews>
    <sheetView showGridLines="0" showRowColHeaders="0" workbookViewId="0">
      <selection activeCell="N2" sqref="N2"/>
    </sheetView>
  </sheetViews>
  <sheetFormatPr baseColWidth="10" defaultColWidth="8.85546875" defaultRowHeight="15.75" x14ac:dyDescent="0.25"/>
  <cols>
    <col min="1" max="1" width="8.85546875" style="1"/>
    <col min="2" max="2" width="12.5703125" style="109" customWidth="1"/>
    <col min="3" max="3" width="2.42578125" style="109" customWidth="1"/>
    <col min="4" max="4" width="12.5703125" style="1" customWidth="1"/>
    <col min="5" max="5" width="10.42578125" style="109" bestFit="1" customWidth="1"/>
    <col min="6" max="6" width="5.42578125" style="1" customWidth="1"/>
    <col min="7" max="7" width="8.28515625" style="113" customWidth="1"/>
    <col min="8" max="8" width="3.85546875" style="1" customWidth="1"/>
    <col min="9" max="16" width="8.85546875" style="1"/>
    <col min="17" max="17" width="4.140625" style="1" customWidth="1"/>
    <col min="18" max="16384" width="8.85546875" style="1"/>
  </cols>
  <sheetData>
    <row r="2" spans="2:14" x14ac:dyDescent="0.25">
      <c r="B2" s="6" t="s">
        <v>180</v>
      </c>
      <c r="N2" s="18" t="b">
        <v>0</v>
      </c>
    </row>
    <row r="5" spans="2:14" x14ac:dyDescent="0.25">
      <c r="B5" s="8" t="s">
        <v>6</v>
      </c>
      <c r="D5" s="1" t="s">
        <v>181</v>
      </c>
      <c r="E5" s="109" t="s">
        <v>182</v>
      </c>
      <c r="F5" s="144">
        <v>200</v>
      </c>
      <c r="G5" s="144"/>
    </row>
    <row r="6" spans="2:14" x14ac:dyDescent="0.25">
      <c r="B6" s="8"/>
      <c r="G6" s="1"/>
    </row>
    <row r="7" spans="2:14" x14ac:dyDescent="0.25">
      <c r="B7" s="8"/>
      <c r="D7" s="1" t="s">
        <v>183</v>
      </c>
      <c r="E7" s="109" t="s">
        <v>184</v>
      </c>
      <c r="F7" s="145">
        <v>10</v>
      </c>
      <c r="G7" s="145"/>
    </row>
    <row r="8" spans="2:14" x14ac:dyDescent="0.25">
      <c r="B8" s="8"/>
      <c r="E8" s="19" t="s">
        <v>5</v>
      </c>
      <c r="F8" s="136">
        <f>F5-F7</f>
        <v>190</v>
      </c>
      <c r="G8" s="136"/>
    </row>
    <row r="9" spans="2:14" x14ac:dyDescent="0.25">
      <c r="B9" s="8"/>
      <c r="E9" s="1"/>
      <c r="G9" s="1"/>
    </row>
    <row r="10" spans="2:14" x14ac:dyDescent="0.25">
      <c r="B10" s="8" t="s">
        <v>7</v>
      </c>
      <c r="D10" s="1" t="s">
        <v>185</v>
      </c>
      <c r="E10" s="113" t="s">
        <v>8</v>
      </c>
    </row>
    <row r="11" spans="2:14" x14ac:dyDescent="0.25">
      <c r="B11" s="8"/>
    </row>
    <row r="12" spans="2:14" x14ac:dyDescent="0.25">
      <c r="B12" s="129" t="s">
        <v>9</v>
      </c>
      <c r="C12" s="110"/>
      <c r="D12" s="128" t="s">
        <v>10</v>
      </c>
      <c r="E12" s="113" t="s">
        <v>186</v>
      </c>
    </row>
    <row r="13" spans="2:14" ht="9" customHeight="1" x14ac:dyDescent="0.25">
      <c r="B13" s="129"/>
      <c r="C13" s="110"/>
      <c r="D13" s="128"/>
      <c r="E13" s="112" t="s">
        <v>21</v>
      </c>
    </row>
    <row r="14" spans="2:14" x14ac:dyDescent="0.25">
      <c r="B14" s="129"/>
      <c r="C14" s="110"/>
      <c r="D14" s="128"/>
      <c r="E14" s="113" t="s">
        <v>187</v>
      </c>
    </row>
    <row r="15" spans="2:14" x14ac:dyDescent="0.25">
      <c r="B15" s="8"/>
    </row>
    <row r="16" spans="2:14" x14ac:dyDescent="0.25">
      <c r="B16" s="129" t="s">
        <v>14</v>
      </c>
      <c r="D16" s="128" t="s">
        <v>4</v>
      </c>
      <c r="E16" s="114">
        <f>F7</f>
        <v>10</v>
      </c>
      <c r="F16" s="133" t="s">
        <v>0</v>
      </c>
      <c r="G16" s="130">
        <f>E16/E18</f>
        <v>0.05</v>
      </c>
      <c r="H16" s="133" t="s">
        <v>0</v>
      </c>
      <c r="I16" s="132">
        <f>G16</f>
        <v>0.05</v>
      </c>
    </row>
    <row r="17" spans="2:9" ht="7.5" customHeight="1" x14ac:dyDescent="0.25">
      <c r="B17" s="129"/>
      <c r="D17" s="128"/>
      <c r="E17" s="112" t="s">
        <v>22</v>
      </c>
      <c r="F17" s="133"/>
      <c r="G17" s="130"/>
      <c r="H17" s="133"/>
      <c r="I17" s="132"/>
    </row>
    <row r="18" spans="2:9" x14ac:dyDescent="0.25">
      <c r="B18" s="129"/>
      <c r="D18" s="128"/>
      <c r="E18" s="115">
        <f>F5</f>
        <v>200</v>
      </c>
      <c r="F18" s="133"/>
      <c r="G18" s="130"/>
      <c r="H18" s="133"/>
      <c r="I18" s="132"/>
    </row>
    <row r="22" spans="2:9" x14ac:dyDescent="0.25">
      <c r="B22" s="6" t="s">
        <v>188</v>
      </c>
    </row>
    <row r="24" spans="2:9" x14ac:dyDescent="0.25">
      <c r="B24" s="115">
        <f>F5</f>
        <v>200</v>
      </c>
      <c r="C24" s="109" t="s">
        <v>17</v>
      </c>
      <c r="D24" s="14">
        <v>1</v>
      </c>
      <c r="E24" s="113" t="s">
        <v>20</v>
      </c>
      <c r="F24" s="7" t="s">
        <v>18</v>
      </c>
      <c r="G24" s="30">
        <f>B24</f>
        <v>200</v>
      </c>
    </row>
    <row r="25" spans="2:9" x14ac:dyDescent="0.25">
      <c r="B25" s="113"/>
      <c r="D25" s="15"/>
      <c r="E25" s="113"/>
      <c r="F25" s="109"/>
    </row>
    <row r="26" spans="2:9" x14ac:dyDescent="0.25">
      <c r="B26" s="117">
        <f>B24/G24</f>
        <v>1</v>
      </c>
      <c r="C26" s="109" t="s">
        <v>17</v>
      </c>
      <c r="D26" s="16">
        <f>D24/G24</f>
        <v>5.0000000000000001E-3</v>
      </c>
      <c r="E26" s="113" t="s">
        <v>20</v>
      </c>
      <c r="F26" s="109" t="s">
        <v>19</v>
      </c>
      <c r="G26" s="24">
        <f>F7</f>
        <v>10</v>
      </c>
    </row>
    <row r="27" spans="2:9" x14ac:dyDescent="0.25">
      <c r="B27" s="113"/>
      <c r="D27" s="15"/>
    </row>
    <row r="28" spans="2:9" x14ac:dyDescent="0.25">
      <c r="B28" s="114">
        <f>B26*G26</f>
        <v>10</v>
      </c>
      <c r="C28" s="109" t="s">
        <v>17</v>
      </c>
      <c r="D28" s="23">
        <f>D26*G26</f>
        <v>0.05</v>
      </c>
    </row>
  </sheetData>
  <sheetProtection sheet="1" objects="1" scenarios="1" selectLockedCells="1"/>
  <mergeCells count="11">
    <mergeCell ref="B12:B14"/>
    <mergeCell ref="D12:D14"/>
    <mergeCell ref="B16:B18"/>
    <mergeCell ref="D16:D18"/>
    <mergeCell ref="F16:F18"/>
    <mergeCell ref="H16:H18"/>
    <mergeCell ref="I16:I18"/>
    <mergeCell ref="F5:G5"/>
    <mergeCell ref="F7:G7"/>
    <mergeCell ref="F8:G8"/>
    <mergeCell ref="G16:G18"/>
  </mergeCells>
  <conditionalFormatting sqref="A12:I29">
    <cfRule type="expression" dxfId="25" priority="1">
      <formula>$N$2=TRUE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285750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E9EE-05EC-4EDF-9938-1DB1B44CB08F}">
  <dimension ref="A2:N28"/>
  <sheetViews>
    <sheetView showGridLines="0" showRowColHeaders="0" zoomScale="180" zoomScaleNormal="180" workbookViewId="0">
      <selection activeCell="F5" sqref="F5:G5"/>
    </sheetView>
  </sheetViews>
  <sheetFormatPr baseColWidth="10" defaultColWidth="8.85546875" defaultRowHeight="15.75" x14ac:dyDescent="0.25"/>
  <cols>
    <col min="1" max="1" width="8.85546875" style="1"/>
    <col min="2" max="2" width="15.42578125" style="109" customWidth="1"/>
    <col min="3" max="3" width="2.42578125" style="109" customWidth="1"/>
    <col min="4" max="4" width="14.5703125" style="1" customWidth="1"/>
    <col min="5" max="5" width="15" style="109" customWidth="1"/>
    <col min="6" max="6" width="5.42578125" style="1" customWidth="1"/>
    <col min="7" max="7" width="9.28515625" style="113" customWidth="1"/>
    <col min="8" max="8" width="3.85546875" style="1" customWidth="1"/>
    <col min="9" max="9" width="13.42578125" style="1" customWidth="1"/>
    <col min="10" max="16" width="8.85546875" style="1"/>
    <col min="17" max="17" width="4.140625" style="1" customWidth="1"/>
    <col min="18" max="16384" width="8.85546875" style="1"/>
  </cols>
  <sheetData>
    <row r="2" spans="1:14" x14ac:dyDescent="0.25">
      <c r="B2" s="6" t="s">
        <v>189</v>
      </c>
      <c r="N2" s="18" t="b">
        <v>0</v>
      </c>
    </row>
    <row r="5" spans="1:14" x14ac:dyDescent="0.25">
      <c r="B5" s="8" t="s">
        <v>6</v>
      </c>
      <c r="D5" s="1" t="s">
        <v>185</v>
      </c>
      <c r="E5" s="110" t="s">
        <v>4</v>
      </c>
      <c r="F5" s="137">
        <v>2.5000000000000001E-2</v>
      </c>
      <c r="G5" s="137"/>
    </row>
    <row r="6" spans="1:14" x14ac:dyDescent="0.25">
      <c r="A6" s="57"/>
      <c r="B6" s="8"/>
      <c r="D6" s="17" t="s">
        <v>1</v>
      </c>
      <c r="E6" s="19" t="s">
        <v>3</v>
      </c>
      <c r="F6" s="136">
        <f>F7*F5</f>
        <v>85</v>
      </c>
      <c r="G6" s="136"/>
    </row>
    <row r="7" spans="1:14" x14ac:dyDescent="0.25">
      <c r="A7" s="57"/>
      <c r="B7" s="8"/>
      <c r="D7" s="1" t="s">
        <v>198</v>
      </c>
      <c r="E7" s="109" t="s">
        <v>182</v>
      </c>
      <c r="F7" s="144">
        <v>3400</v>
      </c>
      <c r="G7" s="144"/>
    </row>
    <row r="8" spans="1:14" x14ac:dyDescent="0.25">
      <c r="B8" s="8"/>
      <c r="D8" s="17"/>
      <c r="E8" s="19" t="s">
        <v>5</v>
      </c>
      <c r="F8" s="136">
        <f>F7-F6</f>
        <v>3315</v>
      </c>
      <c r="G8" s="136"/>
    </row>
    <row r="9" spans="1:14" x14ac:dyDescent="0.25">
      <c r="B9" s="8"/>
      <c r="E9" s="1"/>
      <c r="G9" s="1"/>
    </row>
    <row r="10" spans="1:14" x14ac:dyDescent="0.25">
      <c r="B10" s="8" t="s">
        <v>7</v>
      </c>
      <c r="D10" s="1" t="s">
        <v>183</v>
      </c>
      <c r="E10" s="113" t="s">
        <v>190</v>
      </c>
    </row>
    <row r="11" spans="1:14" x14ac:dyDescent="0.25">
      <c r="B11" s="8"/>
    </row>
    <row r="12" spans="1:14" x14ac:dyDescent="0.25">
      <c r="B12" s="129" t="s">
        <v>9</v>
      </c>
      <c r="C12" s="110"/>
      <c r="D12" s="128" t="s">
        <v>65</v>
      </c>
      <c r="E12" s="129" t="s">
        <v>191</v>
      </c>
      <c r="F12" s="129"/>
    </row>
    <row r="13" spans="1:14" ht="9" customHeight="1" x14ac:dyDescent="0.25">
      <c r="B13" s="129"/>
      <c r="C13" s="110"/>
      <c r="D13" s="128"/>
      <c r="E13" s="129"/>
      <c r="F13" s="129"/>
    </row>
    <row r="14" spans="1:14" x14ac:dyDescent="0.25">
      <c r="B14" s="129"/>
      <c r="C14" s="110"/>
      <c r="D14" s="128"/>
      <c r="E14" s="129"/>
      <c r="F14" s="129"/>
    </row>
    <row r="15" spans="1:14" x14ac:dyDescent="0.25">
      <c r="B15" s="8"/>
    </row>
    <row r="16" spans="1:14" x14ac:dyDescent="0.25">
      <c r="B16" s="129" t="s">
        <v>14</v>
      </c>
      <c r="D16" s="128" t="s">
        <v>65</v>
      </c>
      <c r="E16" s="147">
        <f>F7</f>
        <v>3400</v>
      </c>
      <c r="F16" s="133" t="s">
        <v>26</v>
      </c>
      <c r="G16" s="140">
        <f>F5</f>
        <v>2.5000000000000001E-2</v>
      </c>
      <c r="H16" s="133" t="s">
        <v>0</v>
      </c>
      <c r="I16" s="146">
        <f>F7*F5</f>
        <v>85</v>
      </c>
    </row>
    <row r="17" spans="2:9" ht="7.5" customHeight="1" x14ac:dyDescent="0.25">
      <c r="B17" s="129"/>
      <c r="D17" s="128"/>
      <c r="E17" s="147"/>
      <c r="F17" s="133"/>
      <c r="G17" s="140"/>
      <c r="H17" s="133"/>
      <c r="I17" s="146"/>
    </row>
    <row r="18" spans="2:9" x14ac:dyDescent="0.25">
      <c r="B18" s="129"/>
      <c r="D18" s="128"/>
      <c r="E18" s="147"/>
      <c r="F18" s="133"/>
      <c r="G18" s="140"/>
      <c r="H18" s="133"/>
      <c r="I18" s="146"/>
    </row>
    <row r="19" spans="2:9" x14ac:dyDescent="0.25">
      <c r="G19" s="111"/>
    </row>
    <row r="22" spans="2:9" x14ac:dyDescent="0.25">
      <c r="B22" s="6" t="s">
        <v>192</v>
      </c>
    </row>
    <row r="24" spans="2:9" x14ac:dyDescent="0.25">
      <c r="B24" s="115">
        <f>F7</f>
        <v>3400</v>
      </c>
      <c r="C24" s="109" t="s">
        <v>17</v>
      </c>
      <c r="D24" s="14">
        <v>1</v>
      </c>
      <c r="E24" s="113" t="s">
        <v>20</v>
      </c>
      <c r="F24" s="7" t="s">
        <v>18</v>
      </c>
      <c r="G24" s="113">
        <v>100</v>
      </c>
    </row>
    <row r="25" spans="2:9" x14ac:dyDescent="0.25">
      <c r="B25" s="113"/>
      <c r="D25" s="15"/>
      <c r="E25" s="113"/>
      <c r="F25" s="109"/>
    </row>
    <row r="26" spans="2:9" x14ac:dyDescent="0.25">
      <c r="B26" s="117">
        <f>B24/G24</f>
        <v>34</v>
      </c>
      <c r="C26" s="109" t="s">
        <v>17</v>
      </c>
      <c r="D26" s="16">
        <f>D24/G24</f>
        <v>0.01</v>
      </c>
      <c r="E26" s="113" t="s">
        <v>20</v>
      </c>
      <c r="F26" s="109" t="s">
        <v>19</v>
      </c>
      <c r="G26" s="31">
        <f>F5*100</f>
        <v>2.5</v>
      </c>
    </row>
    <row r="27" spans="2:9" x14ac:dyDescent="0.25">
      <c r="B27" s="113"/>
      <c r="D27" s="15"/>
    </row>
    <row r="28" spans="2:9" x14ac:dyDescent="0.25">
      <c r="B28" s="114">
        <f>B26*G26</f>
        <v>85</v>
      </c>
      <c r="C28" s="109" t="s">
        <v>17</v>
      </c>
      <c r="D28" s="23">
        <f>D26*G26</f>
        <v>2.5000000000000001E-2</v>
      </c>
    </row>
  </sheetData>
  <sheetProtection sheet="1" objects="1" scenarios="1" selectLockedCells="1"/>
  <mergeCells count="14">
    <mergeCell ref="F5:G5"/>
    <mergeCell ref="F6:G6"/>
    <mergeCell ref="F7:G7"/>
    <mergeCell ref="F8:G8"/>
    <mergeCell ref="B12:B14"/>
    <mergeCell ref="D12:D14"/>
    <mergeCell ref="E12:F14"/>
    <mergeCell ref="I16:I18"/>
    <mergeCell ref="B16:B18"/>
    <mergeCell ref="D16:D18"/>
    <mergeCell ref="E16:E18"/>
    <mergeCell ref="F16:F18"/>
    <mergeCell ref="G16:G18"/>
    <mergeCell ref="H16:H18"/>
  </mergeCells>
  <conditionalFormatting sqref="A12:I29">
    <cfRule type="expression" dxfId="24" priority="1">
      <formula>$N$2=TRUE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3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0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F169-6DD8-4E1F-984E-24C0DD8C3D3C}">
  <dimension ref="B2:N28"/>
  <sheetViews>
    <sheetView showGridLines="0" showRowColHeaders="0" workbookViewId="0">
      <selection activeCell="N2" sqref="N2"/>
    </sheetView>
  </sheetViews>
  <sheetFormatPr baseColWidth="10" defaultColWidth="8.85546875" defaultRowHeight="15.75" x14ac:dyDescent="0.25"/>
  <cols>
    <col min="1" max="1" width="8.85546875" style="1"/>
    <col min="2" max="2" width="13.42578125" style="109" customWidth="1"/>
    <col min="3" max="3" width="2.42578125" style="109" customWidth="1"/>
    <col min="4" max="4" width="12.5703125" style="1" customWidth="1"/>
    <col min="5" max="5" width="9.28515625" style="109" bestFit="1" customWidth="1"/>
    <col min="6" max="6" width="5.42578125" style="1" customWidth="1"/>
    <col min="7" max="7" width="8.28515625" style="113" customWidth="1"/>
    <col min="8" max="8" width="3.85546875" style="1" customWidth="1"/>
    <col min="9" max="9" width="11.140625" style="1" bestFit="1" customWidth="1"/>
    <col min="10" max="16" width="8.85546875" style="1"/>
    <col min="17" max="17" width="4.140625" style="1" customWidth="1"/>
    <col min="18" max="16384" width="8.85546875" style="1"/>
  </cols>
  <sheetData>
    <row r="2" spans="2:14" x14ac:dyDescent="0.25">
      <c r="B2" s="6" t="s">
        <v>193</v>
      </c>
      <c r="N2" s="18" t="b">
        <v>0</v>
      </c>
    </row>
    <row r="5" spans="2:14" x14ac:dyDescent="0.25">
      <c r="B5" s="8" t="s">
        <v>6</v>
      </c>
      <c r="D5" s="1" t="s">
        <v>183</v>
      </c>
      <c r="E5" s="109" t="s">
        <v>184</v>
      </c>
      <c r="F5" s="145">
        <v>60</v>
      </c>
      <c r="G5" s="145"/>
    </row>
    <row r="6" spans="2:14" x14ac:dyDescent="0.25">
      <c r="B6" s="8"/>
      <c r="G6" s="1"/>
    </row>
    <row r="7" spans="2:14" x14ac:dyDescent="0.25">
      <c r="B7" s="8"/>
      <c r="D7" s="1" t="s">
        <v>185</v>
      </c>
      <c r="E7" s="109" t="s">
        <v>10</v>
      </c>
      <c r="F7" s="137">
        <v>0.05</v>
      </c>
      <c r="G7" s="137"/>
    </row>
    <row r="8" spans="2:14" x14ac:dyDescent="0.25">
      <c r="B8" s="8"/>
      <c r="E8" s="19" t="s">
        <v>5</v>
      </c>
      <c r="F8" s="136">
        <f>F7-F5</f>
        <v>-59.95</v>
      </c>
      <c r="G8" s="136"/>
    </row>
    <row r="9" spans="2:14" x14ac:dyDescent="0.25">
      <c r="B9" s="8"/>
      <c r="E9" s="1"/>
      <c r="G9" s="1"/>
    </row>
    <row r="10" spans="2:14" x14ac:dyDescent="0.25">
      <c r="B10" s="8" t="s">
        <v>7</v>
      </c>
      <c r="D10" s="1" t="s">
        <v>181</v>
      </c>
      <c r="E10" s="113" t="s">
        <v>194</v>
      </c>
    </row>
    <row r="11" spans="2:14" x14ac:dyDescent="0.25">
      <c r="B11" s="8"/>
    </row>
    <row r="12" spans="2:14" x14ac:dyDescent="0.25">
      <c r="B12" s="129" t="s">
        <v>9</v>
      </c>
      <c r="C12" s="110"/>
      <c r="D12" s="128" t="s">
        <v>195</v>
      </c>
      <c r="E12" s="113" t="s">
        <v>186</v>
      </c>
    </row>
    <row r="13" spans="2:14" ht="9" customHeight="1" x14ac:dyDescent="0.25">
      <c r="B13" s="129"/>
      <c r="C13" s="110"/>
      <c r="D13" s="128"/>
      <c r="E13" s="112" t="s">
        <v>21</v>
      </c>
    </row>
    <row r="14" spans="2:14" x14ac:dyDescent="0.25">
      <c r="B14" s="129"/>
      <c r="C14" s="110"/>
      <c r="D14" s="128"/>
      <c r="E14" s="113" t="s">
        <v>30</v>
      </c>
    </row>
    <row r="15" spans="2:14" x14ac:dyDescent="0.25">
      <c r="B15" s="8"/>
    </row>
    <row r="16" spans="2:14" x14ac:dyDescent="0.25">
      <c r="B16" s="129" t="s">
        <v>14</v>
      </c>
      <c r="D16" s="128" t="s">
        <v>195</v>
      </c>
      <c r="E16" s="114">
        <f>F5</f>
        <v>60</v>
      </c>
      <c r="F16" s="133" t="s">
        <v>0</v>
      </c>
      <c r="G16" s="147">
        <f>E16/E18</f>
        <v>1200</v>
      </c>
      <c r="H16" s="147"/>
    </row>
    <row r="17" spans="2:8" ht="7.5" customHeight="1" x14ac:dyDescent="0.25">
      <c r="B17" s="129"/>
      <c r="D17" s="128"/>
      <c r="E17" s="112" t="s">
        <v>31</v>
      </c>
      <c r="F17" s="133"/>
      <c r="G17" s="147"/>
      <c r="H17" s="147"/>
    </row>
    <row r="18" spans="2:8" x14ac:dyDescent="0.25">
      <c r="B18" s="129"/>
      <c r="D18" s="128"/>
      <c r="E18" s="108">
        <f>F7</f>
        <v>0.05</v>
      </c>
      <c r="F18" s="133"/>
      <c r="G18" s="147"/>
      <c r="H18" s="147"/>
    </row>
    <row r="22" spans="2:8" x14ac:dyDescent="0.25">
      <c r="B22" s="6" t="s">
        <v>28</v>
      </c>
    </row>
    <row r="24" spans="2:8" x14ac:dyDescent="0.25">
      <c r="B24" s="114">
        <f>F5</f>
        <v>60</v>
      </c>
      <c r="C24" s="109" t="s">
        <v>17</v>
      </c>
      <c r="D24" s="23">
        <f>F7</f>
        <v>0.05</v>
      </c>
      <c r="E24" s="113" t="s">
        <v>20</v>
      </c>
      <c r="F24" s="7" t="s">
        <v>18</v>
      </c>
      <c r="G24" s="142">
        <f>D24*100</f>
        <v>5</v>
      </c>
      <c r="H24" s="142"/>
    </row>
    <row r="25" spans="2:8" x14ac:dyDescent="0.25">
      <c r="B25" s="113"/>
      <c r="E25" s="113"/>
      <c r="F25" s="109"/>
    </row>
    <row r="26" spans="2:8" x14ac:dyDescent="0.25">
      <c r="B26" s="117">
        <f>B24/G24</f>
        <v>12</v>
      </c>
      <c r="C26" s="109" t="s">
        <v>17</v>
      </c>
      <c r="D26" s="12">
        <f>D24/G24</f>
        <v>0.01</v>
      </c>
      <c r="E26" s="113" t="s">
        <v>20</v>
      </c>
      <c r="F26" s="109" t="s">
        <v>19</v>
      </c>
      <c r="G26" s="143">
        <v>100</v>
      </c>
      <c r="H26" s="143"/>
    </row>
    <row r="27" spans="2:8" x14ac:dyDescent="0.25">
      <c r="B27" s="113"/>
    </row>
    <row r="28" spans="2:8" x14ac:dyDescent="0.25">
      <c r="B28" s="115">
        <f>B26*G26</f>
        <v>1200</v>
      </c>
      <c r="C28" s="109" t="s">
        <v>17</v>
      </c>
      <c r="D28" s="27">
        <f>D26*G26</f>
        <v>1</v>
      </c>
    </row>
  </sheetData>
  <sheetProtection sheet="1" objects="1" scenarios="1" selectLockedCells="1"/>
  <mergeCells count="11">
    <mergeCell ref="B12:B14"/>
    <mergeCell ref="D12:D14"/>
    <mergeCell ref="B16:B18"/>
    <mergeCell ref="D16:D18"/>
    <mergeCell ref="F16:F18"/>
    <mergeCell ref="G24:H24"/>
    <mergeCell ref="G26:H26"/>
    <mergeCell ref="F5:G5"/>
    <mergeCell ref="F7:G7"/>
    <mergeCell ref="F8:G8"/>
    <mergeCell ref="G16:H18"/>
  </mergeCells>
  <conditionalFormatting sqref="B12:I29">
    <cfRule type="expression" dxfId="23" priority="1">
      <formula>$N$2=TRUE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0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8BD75-288B-4833-BB9A-B6400AC3F8A6}">
  <sheetPr codeName="Tabelle6"/>
  <dimension ref="B2:K32"/>
  <sheetViews>
    <sheetView showGridLines="0" showRowColHeaders="0" zoomScaleNormal="100" workbookViewId="0">
      <selection activeCell="E4" sqref="E4"/>
    </sheetView>
  </sheetViews>
  <sheetFormatPr baseColWidth="10" defaultRowHeight="15.75" x14ac:dyDescent="0.25"/>
  <cols>
    <col min="1" max="1" width="3.85546875" style="1" customWidth="1"/>
    <col min="2" max="2" width="10.140625" style="1" customWidth="1"/>
    <col min="3" max="3" width="2.42578125" style="1" customWidth="1"/>
    <col min="4" max="4" width="20.28515625" style="1" customWidth="1"/>
    <col min="5" max="5" width="10.140625" style="3" customWidth="1"/>
    <col min="6" max="6" width="2.7109375" style="3" customWidth="1"/>
    <col min="7" max="7" width="10.140625" style="1" customWidth="1"/>
    <col min="8" max="8" width="3.5703125" style="1" customWidth="1"/>
    <col min="9" max="9" width="10.5703125" style="1" customWidth="1"/>
    <col min="10" max="10" width="9.85546875" style="1" customWidth="1"/>
    <col min="11" max="16384" width="11.42578125" style="1"/>
  </cols>
  <sheetData>
    <row r="2" spans="2:11" x14ac:dyDescent="0.25">
      <c r="B2" s="6" t="s">
        <v>54</v>
      </c>
      <c r="C2" s="6"/>
      <c r="K2" s="18" t="b">
        <v>0</v>
      </c>
    </row>
    <row r="4" spans="2:11" x14ac:dyDescent="0.25">
      <c r="B4" s="8" t="s">
        <v>6</v>
      </c>
      <c r="D4" s="8" t="s">
        <v>62</v>
      </c>
      <c r="E4" s="47">
        <v>200</v>
      </c>
    </row>
    <row r="5" spans="2:11" x14ac:dyDescent="0.25">
      <c r="B5" s="8"/>
      <c r="D5" s="8" t="s">
        <v>53</v>
      </c>
      <c r="E5" s="48">
        <v>0.6</v>
      </c>
      <c r="F5" s="14"/>
      <c r="G5" s="1" t="s">
        <v>49</v>
      </c>
      <c r="J5" s="29">
        <f>1+E5</f>
        <v>1.6</v>
      </c>
      <c r="K5" s="13" t="s">
        <v>50</v>
      </c>
    </row>
    <row r="6" spans="2:11" x14ac:dyDescent="0.25">
      <c r="B6" s="8"/>
      <c r="D6" s="2"/>
      <c r="E6" s="14"/>
      <c r="F6" s="14"/>
      <c r="J6" s="39"/>
      <c r="K6" s="13"/>
    </row>
    <row r="7" spans="2:11" x14ac:dyDescent="0.25">
      <c r="B7" s="8"/>
      <c r="D7" s="2" t="s">
        <v>63</v>
      </c>
      <c r="E7" s="44" t="s">
        <v>52</v>
      </c>
      <c r="F7" s="14" t="s">
        <v>0</v>
      </c>
      <c r="G7" s="46">
        <f>J5</f>
        <v>1.6</v>
      </c>
      <c r="J7" s="39"/>
      <c r="K7" s="13"/>
    </row>
    <row r="8" spans="2:11" x14ac:dyDescent="0.25">
      <c r="B8" s="8"/>
    </row>
    <row r="9" spans="2:11" x14ac:dyDescent="0.25">
      <c r="B9" s="8" t="s">
        <v>48</v>
      </c>
      <c r="D9" s="1" t="s">
        <v>176</v>
      </c>
      <c r="E9" s="39"/>
      <c r="F9" s="39"/>
    </row>
    <row r="10" spans="2:11" x14ac:dyDescent="0.25">
      <c r="B10" s="8"/>
    </row>
    <row r="11" spans="2:11" x14ac:dyDescent="0.25">
      <c r="B11" s="8" t="s">
        <v>9</v>
      </c>
      <c r="D11" s="2" t="s">
        <v>177</v>
      </c>
      <c r="E11" s="3" t="s">
        <v>11</v>
      </c>
      <c r="F11" s="3" t="s">
        <v>19</v>
      </c>
      <c r="G11" s="44" t="s">
        <v>52</v>
      </c>
    </row>
    <row r="12" spans="2:11" x14ac:dyDescent="0.25">
      <c r="B12" s="8"/>
    </row>
    <row r="13" spans="2:11" x14ac:dyDescent="0.25">
      <c r="B13" s="8" t="s">
        <v>14</v>
      </c>
      <c r="D13" s="2" t="s">
        <v>177</v>
      </c>
      <c r="E13" s="22">
        <f>E4</f>
        <v>200</v>
      </c>
      <c r="F13" s="3" t="s">
        <v>19</v>
      </c>
      <c r="G13" s="29">
        <f>J5</f>
        <v>1.6</v>
      </c>
      <c r="H13" s="11" t="s">
        <v>0</v>
      </c>
      <c r="I13" s="24">
        <f>E13*G13</f>
        <v>320</v>
      </c>
    </row>
    <row r="14" spans="2:11" ht="8.25" customHeight="1" x14ac:dyDescent="0.25">
      <c r="I14" s="3"/>
    </row>
    <row r="15" spans="2:11" x14ac:dyDescent="0.25">
      <c r="D15" s="2" t="s">
        <v>178</v>
      </c>
      <c r="E15" s="22">
        <f>E13</f>
        <v>200</v>
      </c>
      <c r="F15" s="3" t="s">
        <v>19</v>
      </c>
      <c r="G15" s="45">
        <f>G13</f>
        <v>1.6</v>
      </c>
      <c r="H15" s="20" t="s">
        <v>0</v>
      </c>
      <c r="I15" s="24">
        <f>E15*G15</f>
        <v>320</v>
      </c>
    </row>
    <row r="16" spans="2:11" x14ac:dyDescent="0.25">
      <c r="G16" s="3"/>
    </row>
    <row r="18" spans="2:11" x14ac:dyDescent="0.25">
      <c r="B18" s="6" t="s">
        <v>55</v>
      </c>
      <c r="C18" s="6"/>
    </row>
    <row r="20" spans="2:11" x14ac:dyDescent="0.25">
      <c r="B20" s="8" t="s">
        <v>6</v>
      </c>
      <c r="D20" s="8" t="s">
        <v>62</v>
      </c>
      <c r="E20" s="47">
        <v>200</v>
      </c>
    </row>
    <row r="21" spans="2:11" x14ac:dyDescent="0.25">
      <c r="B21" s="8"/>
      <c r="D21" s="8" t="s">
        <v>57</v>
      </c>
      <c r="E21" s="48">
        <v>0.6</v>
      </c>
      <c r="F21" s="14"/>
      <c r="G21" s="1" t="s">
        <v>58</v>
      </c>
      <c r="J21" s="29">
        <f>1-E21</f>
        <v>0.4</v>
      </c>
      <c r="K21" s="13" t="s">
        <v>50</v>
      </c>
    </row>
    <row r="22" spans="2:11" x14ac:dyDescent="0.25">
      <c r="B22" s="8"/>
      <c r="D22" s="2"/>
      <c r="E22" s="14"/>
      <c r="F22" s="14"/>
      <c r="J22" s="39"/>
      <c r="K22" s="13"/>
    </row>
    <row r="23" spans="2:11" x14ac:dyDescent="0.25">
      <c r="B23" s="8"/>
      <c r="D23" s="8" t="s">
        <v>64</v>
      </c>
      <c r="E23" s="44" t="s">
        <v>56</v>
      </c>
      <c r="F23" s="14" t="s">
        <v>0</v>
      </c>
      <c r="G23" s="46">
        <f>J21</f>
        <v>0.4</v>
      </c>
      <c r="J23" s="39"/>
      <c r="K23" s="13"/>
    </row>
    <row r="24" spans="2:11" x14ac:dyDescent="0.25">
      <c r="B24" s="8"/>
    </row>
    <row r="25" spans="2:11" x14ac:dyDescent="0.25">
      <c r="B25" s="8" t="s">
        <v>48</v>
      </c>
      <c r="D25" s="1" t="s">
        <v>179</v>
      </c>
      <c r="E25" s="39"/>
      <c r="F25" s="39"/>
    </row>
    <row r="26" spans="2:11" x14ac:dyDescent="0.25">
      <c r="B26" s="8"/>
    </row>
    <row r="27" spans="2:11" x14ac:dyDescent="0.25">
      <c r="B27" s="8" t="s">
        <v>9</v>
      </c>
      <c r="D27" s="2" t="s">
        <v>177</v>
      </c>
      <c r="E27" s="3" t="s">
        <v>11</v>
      </c>
      <c r="F27" s="3" t="s">
        <v>19</v>
      </c>
      <c r="G27" s="44" t="s">
        <v>56</v>
      </c>
    </row>
    <row r="28" spans="2:11" x14ac:dyDescent="0.25">
      <c r="B28" s="8"/>
    </row>
    <row r="29" spans="2:11" x14ac:dyDescent="0.25">
      <c r="B29" s="8" t="s">
        <v>14</v>
      </c>
      <c r="D29" s="2" t="s">
        <v>177</v>
      </c>
      <c r="E29" s="22">
        <f>E20</f>
        <v>200</v>
      </c>
      <c r="F29" s="3" t="s">
        <v>19</v>
      </c>
      <c r="G29" s="29">
        <f>J21</f>
        <v>0.4</v>
      </c>
      <c r="H29" s="11" t="s">
        <v>0</v>
      </c>
      <c r="I29" s="24">
        <f>E29*G29</f>
        <v>80</v>
      </c>
    </row>
    <row r="30" spans="2:11" ht="7.5" customHeight="1" x14ac:dyDescent="0.25">
      <c r="B30" s="8"/>
      <c r="I30" s="3"/>
    </row>
    <row r="31" spans="2:11" x14ac:dyDescent="0.25">
      <c r="D31" s="2" t="s">
        <v>178</v>
      </c>
      <c r="E31" s="22">
        <f>E29</f>
        <v>200</v>
      </c>
      <c r="F31" s="3" t="s">
        <v>19</v>
      </c>
      <c r="G31" s="45">
        <f>G29</f>
        <v>0.4</v>
      </c>
      <c r="H31" s="20" t="s">
        <v>0</v>
      </c>
      <c r="I31" s="24">
        <f>E31*G31</f>
        <v>80</v>
      </c>
    </row>
    <row r="32" spans="2:11" x14ac:dyDescent="0.25">
      <c r="G32" s="3"/>
    </row>
  </sheetData>
  <sheetProtection sheet="1" objects="1" scenarios="1" selectLockedCells="1"/>
  <conditionalFormatting sqref="G5:K5 B7:I16 G21:K21 B23:I32">
    <cfRule type="expression" dxfId="22" priority="1">
      <formula>$K$2=TRUE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0</xdr:row>
                    <xdr:rowOff>190500</xdr:rowOff>
                  </from>
                  <to>
                    <xdr:col>9</xdr:col>
                    <xdr:colOff>228600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29B54-CCAC-417E-BF49-75904EB47F21}">
  <dimension ref="B2:K32"/>
  <sheetViews>
    <sheetView showGridLines="0" showRowColHeaders="0" workbookViewId="0">
      <selection activeCell="E21" sqref="E21"/>
    </sheetView>
  </sheetViews>
  <sheetFormatPr baseColWidth="10" defaultRowHeight="15.75" x14ac:dyDescent="0.25"/>
  <cols>
    <col min="1" max="1" width="3.85546875" style="1" customWidth="1"/>
    <col min="2" max="2" width="10.140625" style="1" customWidth="1"/>
    <col min="3" max="3" width="2.42578125" style="1" customWidth="1"/>
    <col min="4" max="4" width="20.28515625" style="1" customWidth="1"/>
    <col min="5" max="5" width="10.140625" style="113" customWidth="1"/>
    <col min="6" max="6" width="2.7109375" style="113" customWidth="1"/>
    <col min="7" max="7" width="10.140625" style="1" customWidth="1"/>
    <col min="8" max="8" width="3.5703125" style="1" customWidth="1"/>
    <col min="9" max="9" width="10.5703125" style="1" customWidth="1"/>
    <col min="10" max="10" width="9.85546875" style="1" customWidth="1"/>
    <col min="11" max="16384" width="11.42578125" style="1"/>
  </cols>
  <sheetData>
    <row r="2" spans="2:11" x14ac:dyDescent="0.25">
      <c r="B2" s="6" t="s">
        <v>54</v>
      </c>
      <c r="C2" s="6"/>
      <c r="K2" s="18" t="b">
        <v>0</v>
      </c>
    </row>
    <row r="4" spans="2:11" x14ac:dyDescent="0.25">
      <c r="B4" s="8" t="s">
        <v>6</v>
      </c>
      <c r="D4" s="113" t="s">
        <v>199</v>
      </c>
      <c r="E4" s="116">
        <v>200</v>
      </c>
    </row>
    <row r="5" spans="2:11" x14ac:dyDescent="0.25">
      <c r="B5" s="8"/>
      <c r="D5" s="8" t="s">
        <v>53</v>
      </c>
      <c r="E5" s="48">
        <v>0.05</v>
      </c>
      <c r="F5" s="14"/>
      <c r="G5" s="1" t="s">
        <v>49</v>
      </c>
      <c r="J5" s="108">
        <f>1+E5</f>
        <v>1.05</v>
      </c>
      <c r="K5" s="13" t="s">
        <v>50</v>
      </c>
    </row>
    <row r="6" spans="2:11" x14ac:dyDescent="0.25">
      <c r="B6" s="8"/>
      <c r="D6" s="109"/>
      <c r="E6" s="14"/>
      <c r="F6" s="14"/>
      <c r="J6" s="39"/>
      <c r="K6" s="13"/>
    </row>
    <row r="7" spans="2:11" x14ac:dyDescent="0.25">
      <c r="B7" s="8"/>
      <c r="D7" s="109" t="s">
        <v>197</v>
      </c>
      <c r="E7" s="44" t="s">
        <v>52</v>
      </c>
      <c r="F7" s="14" t="s">
        <v>0</v>
      </c>
      <c r="G7" s="46">
        <f>J5</f>
        <v>1.05</v>
      </c>
      <c r="J7" s="39"/>
      <c r="K7" s="13"/>
    </row>
    <row r="8" spans="2:11" x14ac:dyDescent="0.25">
      <c r="B8" s="8"/>
    </row>
    <row r="9" spans="2:11" ht="18.75" x14ac:dyDescent="0.35">
      <c r="B9" s="8" t="s">
        <v>48</v>
      </c>
      <c r="D9" s="1" t="s">
        <v>200</v>
      </c>
      <c r="E9" s="39"/>
      <c r="F9" s="39"/>
    </row>
    <row r="10" spans="2:11" x14ac:dyDescent="0.25">
      <c r="B10" s="8"/>
    </row>
    <row r="11" spans="2:11" ht="18.75" x14ac:dyDescent="0.35">
      <c r="B11" s="8" t="s">
        <v>9</v>
      </c>
      <c r="D11" s="109" t="s">
        <v>201</v>
      </c>
      <c r="E11" s="113" t="s">
        <v>196</v>
      </c>
      <c r="F11" s="113" t="s">
        <v>19</v>
      </c>
      <c r="G11" s="44" t="s">
        <v>52</v>
      </c>
    </row>
    <row r="12" spans="2:11" x14ac:dyDescent="0.25">
      <c r="B12" s="8"/>
    </row>
    <row r="13" spans="2:11" x14ac:dyDescent="0.25">
      <c r="B13" s="8" t="s">
        <v>14</v>
      </c>
      <c r="D13" s="109" t="s">
        <v>201</v>
      </c>
      <c r="E13" s="115">
        <f>E4</f>
        <v>200</v>
      </c>
      <c r="F13" s="113" t="s">
        <v>19</v>
      </c>
      <c r="G13" s="108">
        <f>J5</f>
        <v>1.05</v>
      </c>
      <c r="H13" s="112" t="s">
        <v>0</v>
      </c>
      <c r="I13" s="114">
        <f>E13*G13</f>
        <v>210</v>
      </c>
    </row>
    <row r="14" spans="2:11" ht="8.25" customHeight="1" x14ac:dyDescent="0.25">
      <c r="I14" s="113"/>
    </row>
    <row r="15" spans="2:11" x14ac:dyDescent="0.25">
      <c r="D15" s="109" t="s">
        <v>202</v>
      </c>
      <c r="E15" s="115">
        <f>E13</f>
        <v>200</v>
      </c>
      <c r="F15" s="113" t="s">
        <v>19</v>
      </c>
      <c r="G15" s="45">
        <f>G13</f>
        <v>1.05</v>
      </c>
      <c r="H15" s="111" t="s">
        <v>0</v>
      </c>
      <c r="I15" s="114">
        <f>E15*G15</f>
        <v>210</v>
      </c>
    </row>
    <row r="16" spans="2:11" x14ac:dyDescent="0.25">
      <c r="G16" s="113"/>
    </row>
    <row r="18" spans="2:11" x14ac:dyDescent="0.25">
      <c r="B18" s="6" t="s">
        <v>55</v>
      </c>
      <c r="C18" s="6"/>
    </row>
    <row r="20" spans="2:11" x14ac:dyDescent="0.25">
      <c r="B20" s="8" t="s">
        <v>6</v>
      </c>
      <c r="D20" s="113" t="s">
        <v>203</v>
      </c>
      <c r="E20" s="116">
        <v>200</v>
      </c>
    </row>
    <row r="21" spans="2:11" x14ac:dyDescent="0.25">
      <c r="B21" s="8"/>
      <c r="D21" s="8" t="s">
        <v>57</v>
      </c>
      <c r="E21" s="48">
        <v>0.05</v>
      </c>
      <c r="F21" s="14"/>
      <c r="G21" s="1" t="s">
        <v>58</v>
      </c>
      <c r="J21" s="108">
        <f>1-E21</f>
        <v>0.95</v>
      </c>
      <c r="K21" s="13" t="s">
        <v>50</v>
      </c>
    </row>
    <row r="22" spans="2:11" x14ac:dyDescent="0.25">
      <c r="B22" s="8"/>
      <c r="D22" s="109"/>
      <c r="E22" s="14"/>
      <c r="F22" s="14"/>
      <c r="J22" s="39"/>
      <c r="K22" s="13"/>
    </row>
    <row r="23" spans="2:11" x14ac:dyDescent="0.25">
      <c r="B23" s="8"/>
      <c r="D23" s="8" t="s">
        <v>64</v>
      </c>
      <c r="E23" s="44" t="s">
        <v>56</v>
      </c>
      <c r="F23" s="14" t="s">
        <v>0</v>
      </c>
      <c r="G23" s="46">
        <f>J21</f>
        <v>0.95</v>
      </c>
      <c r="J23" s="39"/>
      <c r="K23" s="13"/>
    </row>
    <row r="24" spans="2:11" x14ac:dyDescent="0.25">
      <c r="B24" s="8"/>
    </row>
    <row r="25" spans="2:11" ht="18.75" x14ac:dyDescent="0.35">
      <c r="B25" s="8" t="s">
        <v>48</v>
      </c>
      <c r="D25" s="1" t="s">
        <v>200</v>
      </c>
      <c r="E25" s="39"/>
      <c r="F25" s="39"/>
    </row>
    <row r="26" spans="2:11" x14ac:dyDescent="0.25">
      <c r="B26" s="8"/>
    </row>
    <row r="27" spans="2:11" ht="18.75" x14ac:dyDescent="0.35">
      <c r="B27" s="8" t="s">
        <v>9</v>
      </c>
      <c r="D27" s="109" t="s">
        <v>201</v>
      </c>
      <c r="E27" s="113" t="s">
        <v>196</v>
      </c>
      <c r="F27" s="113" t="s">
        <v>19</v>
      </c>
      <c r="G27" s="44" t="s">
        <v>56</v>
      </c>
    </row>
    <row r="28" spans="2:11" x14ac:dyDescent="0.25">
      <c r="B28" s="8"/>
    </row>
    <row r="29" spans="2:11" x14ac:dyDescent="0.25">
      <c r="B29" s="8" t="s">
        <v>14</v>
      </c>
      <c r="D29" s="109" t="s">
        <v>201</v>
      </c>
      <c r="E29" s="115">
        <f>E20</f>
        <v>200</v>
      </c>
      <c r="F29" s="113" t="s">
        <v>19</v>
      </c>
      <c r="G29" s="108">
        <f>J21</f>
        <v>0.95</v>
      </c>
      <c r="H29" s="112" t="s">
        <v>0</v>
      </c>
      <c r="I29" s="114">
        <f>E29*G29</f>
        <v>190</v>
      </c>
    </row>
    <row r="30" spans="2:11" ht="7.5" customHeight="1" x14ac:dyDescent="0.25">
      <c r="B30" s="8"/>
      <c r="I30" s="113"/>
    </row>
    <row r="31" spans="2:11" x14ac:dyDescent="0.25">
      <c r="D31" s="109" t="s">
        <v>202</v>
      </c>
      <c r="E31" s="115">
        <f>E29</f>
        <v>200</v>
      </c>
      <c r="F31" s="113" t="s">
        <v>19</v>
      </c>
      <c r="G31" s="45">
        <f>G29</f>
        <v>0.95</v>
      </c>
      <c r="H31" s="111" t="s">
        <v>0</v>
      </c>
      <c r="I31" s="114">
        <f>E31*G31</f>
        <v>190</v>
      </c>
    </row>
    <row r="32" spans="2:11" x14ac:dyDescent="0.25">
      <c r="G32" s="113"/>
    </row>
  </sheetData>
  <sheetProtection sheet="1" objects="1" scenarios="1" selectLockedCells="1"/>
  <conditionalFormatting sqref="G5:K5 G21:K21 B7:I16 B23:I32">
    <cfRule type="expression" dxfId="21" priority="1">
      <formula>$K$2=TRUE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0</xdr:row>
                    <xdr:rowOff>190500</xdr:rowOff>
                  </from>
                  <to>
                    <xdr:col>9</xdr:col>
                    <xdr:colOff>228600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Anteile</vt:lpstr>
      <vt:lpstr>Prozentsatz</vt:lpstr>
      <vt:lpstr>Prozentwert</vt:lpstr>
      <vt:lpstr>Grundwert</vt:lpstr>
      <vt:lpstr>Zinssatz</vt:lpstr>
      <vt:lpstr>Zinsen</vt:lpstr>
      <vt:lpstr>Kapital</vt:lpstr>
      <vt:lpstr>Änderungen</vt:lpstr>
      <vt:lpstr>Änderungen (Geld)</vt:lpstr>
      <vt:lpstr>Umsatzsteuer</vt:lpstr>
      <vt:lpstr>Tageszinsen</vt:lpstr>
      <vt:lpstr>Tageszinsen (Zeitraumber.)</vt:lpstr>
      <vt:lpstr>Exp. Wachstum</vt:lpstr>
      <vt:lpstr>Exp. Abnahme</vt:lpstr>
      <vt:lpstr>Bestandsfunktion</vt:lpstr>
      <vt:lpstr>Zinseszins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2021-04-22T10:29:10Z</dcterms:modified>
</cp:coreProperties>
</file>